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176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Pol'!$A$1:$U$73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/>
  <c r="I50"/>
  <c r="I49"/>
  <c r="I48"/>
  <c r="I47"/>
  <c r="G39"/>
  <c r="F39"/>
  <c r="G63" i="12"/>
  <c r="AC63"/>
  <c r="AD63"/>
  <c r="G9"/>
  <c r="I9"/>
  <c r="I8" s="1"/>
  <c r="K9"/>
  <c r="K8" s="1"/>
  <c r="M9"/>
  <c r="O9"/>
  <c r="Q9"/>
  <c r="Q8" s="1"/>
  <c r="U9"/>
  <c r="U8" s="1"/>
  <c r="G10"/>
  <c r="I10"/>
  <c r="K10"/>
  <c r="M10"/>
  <c r="O10"/>
  <c r="Q10"/>
  <c r="U10"/>
  <c r="G11"/>
  <c r="I11"/>
  <c r="K11"/>
  <c r="M11"/>
  <c r="O11"/>
  <c r="Q11"/>
  <c r="U11"/>
  <c r="G12"/>
  <c r="M12" s="1"/>
  <c r="I12"/>
  <c r="K12"/>
  <c r="O12"/>
  <c r="O8" s="1"/>
  <c r="Q12"/>
  <c r="U12"/>
  <c r="G13"/>
  <c r="I13"/>
  <c r="K13"/>
  <c r="M13"/>
  <c r="O13"/>
  <c r="Q13"/>
  <c r="U13"/>
  <c r="G14"/>
  <c r="I14"/>
  <c r="K14"/>
  <c r="M14"/>
  <c r="O14"/>
  <c r="Q14"/>
  <c r="U14"/>
  <c r="G15"/>
  <c r="I15"/>
  <c r="K15"/>
  <c r="M15"/>
  <c r="O15"/>
  <c r="Q15"/>
  <c r="U15"/>
  <c r="G16"/>
  <c r="M16" s="1"/>
  <c r="I16"/>
  <c r="K16"/>
  <c r="O16"/>
  <c r="Q16"/>
  <c r="U16"/>
  <c r="G17"/>
  <c r="I17"/>
  <c r="K17"/>
  <c r="M17"/>
  <c r="O17"/>
  <c r="Q17"/>
  <c r="U17"/>
  <c r="G18"/>
  <c r="I18"/>
  <c r="K18"/>
  <c r="M18"/>
  <c r="O18"/>
  <c r="Q18"/>
  <c r="U18"/>
  <c r="G19"/>
  <c r="I19"/>
  <c r="K19"/>
  <c r="M19"/>
  <c r="O19"/>
  <c r="Q19"/>
  <c r="U19"/>
  <c r="G20"/>
  <c r="M20" s="1"/>
  <c r="I20"/>
  <c r="K20"/>
  <c r="O20"/>
  <c r="Q20"/>
  <c r="U20"/>
  <c r="G21"/>
  <c r="I21"/>
  <c r="K21"/>
  <c r="M21"/>
  <c r="O21"/>
  <c r="Q21"/>
  <c r="U21"/>
  <c r="G23"/>
  <c r="I23"/>
  <c r="I22" s="1"/>
  <c r="K23"/>
  <c r="M23"/>
  <c r="O23"/>
  <c r="Q23"/>
  <c r="Q22" s="1"/>
  <c r="U23"/>
  <c r="G24"/>
  <c r="M24" s="1"/>
  <c r="I24"/>
  <c r="K24"/>
  <c r="O24"/>
  <c r="O22" s="1"/>
  <c r="Q24"/>
  <c r="U24"/>
  <c r="G25"/>
  <c r="I25"/>
  <c r="K25"/>
  <c r="M25"/>
  <c r="O25"/>
  <c r="Q25"/>
  <c r="U25"/>
  <c r="G26"/>
  <c r="M26" s="1"/>
  <c r="I26"/>
  <c r="K26"/>
  <c r="K22" s="1"/>
  <c r="O26"/>
  <c r="Q26"/>
  <c r="U26"/>
  <c r="U22" s="1"/>
  <c r="G27"/>
  <c r="I27"/>
  <c r="K27"/>
  <c r="M27"/>
  <c r="O27"/>
  <c r="Q27"/>
  <c r="U27"/>
  <c r="G28"/>
  <c r="M28" s="1"/>
  <c r="I28"/>
  <c r="K28"/>
  <c r="O28"/>
  <c r="Q28"/>
  <c r="U28"/>
  <c r="G29"/>
  <c r="I29"/>
  <c r="K29"/>
  <c r="M29"/>
  <c r="O29"/>
  <c r="Q29"/>
  <c r="U29"/>
  <c r="G30"/>
  <c r="M30" s="1"/>
  <c r="I30"/>
  <c r="K30"/>
  <c r="O30"/>
  <c r="Q30"/>
  <c r="U30"/>
  <c r="G31"/>
  <c r="I31"/>
  <c r="K31"/>
  <c r="M31"/>
  <c r="O31"/>
  <c r="Q31"/>
  <c r="U31"/>
  <c r="G32"/>
  <c r="M32" s="1"/>
  <c r="I32"/>
  <c r="K32"/>
  <c r="O32"/>
  <c r="Q32"/>
  <c r="U32"/>
  <c r="G33"/>
  <c r="I33"/>
  <c r="K33"/>
  <c r="M33"/>
  <c r="O33"/>
  <c r="Q33"/>
  <c r="U33"/>
  <c r="G34"/>
  <c r="M34" s="1"/>
  <c r="I34"/>
  <c r="K34"/>
  <c r="O34"/>
  <c r="Q34"/>
  <c r="U34"/>
  <c r="G35"/>
  <c r="I35"/>
  <c r="K35"/>
  <c r="M35"/>
  <c r="O35"/>
  <c r="Q35"/>
  <c r="U35"/>
  <c r="G36"/>
  <c r="M36" s="1"/>
  <c r="I36"/>
  <c r="K36"/>
  <c r="O36"/>
  <c r="Q36"/>
  <c r="U36"/>
  <c r="G37"/>
  <c r="I37"/>
  <c r="K37"/>
  <c r="M37"/>
  <c r="O37"/>
  <c r="Q37"/>
  <c r="U37"/>
  <c r="G39"/>
  <c r="I39"/>
  <c r="I38" s="1"/>
  <c r="K39"/>
  <c r="M39"/>
  <c r="O39"/>
  <c r="Q39"/>
  <c r="Q38" s="1"/>
  <c r="U39"/>
  <c r="G40"/>
  <c r="M40" s="1"/>
  <c r="I40"/>
  <c r="K40"/>
  <c r="K38" s="1"/>
  <c r="O40"/>
  <c r="O38" s="1"/>
  <c r="Q40"/>
  <c r="U40"/>
  <c r="U38" s="1"/>
  <c r="G41"/>
  <c r="I41"/>
  <c r="K41"/>
  <c r="M41"/>
  <c r="O41"/>
  <c r="Q41"/>
  <c r="U41"/>
  <c r="G42"/>
  <c r="M42" s="1"/>
  <c r="I42"/>
  <c r="K42"/>
  <c r="O42"/>
  <c r="Q42"/>
  <c r="U42"/>
  <c r="G43"/>
  <c r="I43"/>
  <c r="K43"/>
  <c r="M43"/>
  <c r="O43"/>
  <c r="Q43"/>
  <c r="U43"/>
  <c r="G44"/>
  <c r="M44" s="1"/>
  <c r="I44"/>
  <c r="K44"/>
  <c r="O44"/>
  <c r="Q44"/>
  <c r="U44"/>
  <c r="G45"/>
  <c r="I45"/>
  <c r="K45"/>
  <c r="M45"/>
  <c r="O45"/>
  <c r="Q45"/>
  <c r="U45"/>
  <c r="G46"/>
  <c r="M46" s="1"/>
  <c r="I46"/>
  <c r="K46"/>
  <c r="O46"/>
  <c r="Q46"/>
  <c r="U46"/>
  <c r="G47"/>
  <c r="I47"/>
  <c r="K47"/>
  <c r="M47"/>
  <c r="O47"/>
  <c r="Q47"/>
  <c r="U47"/>
  <c r="G48"/>
  <c r="M48" s="1"/>
  <c r="I48"/>
  <c r="K48"/>
  <c r="O48"/>
  <c r="Q48"/>
  <c r="U48"/>
  <c r="G49"/>
  <c r="I49"/>
  <c r="K49"/>
  <c r="M49"/>
  <c r="O49"/>
  <c r="Q49"/>
  <c r="U49"/>
  <c r="G50"/>
  <c r="M50" s="1"/>
  <c r="I50"/>
  <c r="K50"/>
  <c r="O50"/>
  <c r="Q50"/>
  <c r="U50"/>
  <c r="G51"/>
  <c r="I51"/>
  <c r="K51"/>
  <c r="M51"/>
  <c r="O51"/>
  <c r="Q51"/>
  <c r="U51"/>
  <c r="G52"/>
  <c r="G53"/>
  <c r="I53"/>
  <c r="I52" s="1"/>
  <c r="K53"/>
  <c r="M53"/>
  <c r="O53"/>
  <c r="Q53"/>
  <c r="Q52" s="1"/>
  <c r="U53"/>
  <c r="G54"/>
  <c r="M54" s="1"/>
  <c r="I54"/>
  <c r="K54"/>
  <c r="K52" s="1"/>
  <c r="O54"/>
  <c r="O52" s="1"/>
  <c r="Q54"/>
  <c r="U54"/>
  <c r="U52" s="1"/>
  <c r="G55"/>
  <c r="I55"/>
  <c r="K55"/>
  <c r="M55"/>
  <c r="O55"/>
  <c r="Q55"/>
  <c r="U55"/>
  <c r="G56"/>
  <c r="M56" s="1"/>
  <c r="I56"/>
  <c r="K56"/>
  <c r="O56"/>
  <c r="Q56"/>
  <c r="U56"/>
  <c r="G58"/>
  <c r="G57" s="1"/>
  <c r="I58"/>
  <c r="K58"/>
  <c r="K57" s="1"/>
  <c r="O58"/>
  <c r="O57" s="1"/>
  <c r="Q58"/>
  <c r="U58"/>
  <c r="U57" s="1"/>
  <c r="G59"/>
  <c r="I59"/>
  <c r="K59"/>
  <c r="M59"/>
  <c r="O59"/>
  <c r="Q59"/>
  <c r="U59"/>
  <c r="G60"/>
  <c r="M60" s="1"/>
  <c r="I60"/>
  <c r="K60"/>
  <c r="O60"/>
  <c r="Q60"/>
  <c r="U60"/>
  <c r="G61"/>
  <c r="I61"/>
  <c r="I57" s="1"/>
  <c r="K61"/>
  <c r="M61"/>
  <c r="O61"/>
  <c r="Q61"/>
  <c r="Q57" s="1"/>
  <c r="U61"/>
  <c r="I20" i="1"/>
  <c r="I19"/>
  <c r="I18"/>
  <c r="I16"/>
  <c r="G27"/>
  <c r="F40"/>
  <c r="G40"/>
  <c r="G25" s="1"/>
  <c r="H40"/>
  <c r="J28"/>
  <c r="J26"/>
  <c r="G38"/>
  <c r="F38"/>
  <c r="H32"/>
  <c r="J23"/>
  <c r="J24"/>
  <c r="J25"/>
  <c r="J27"/>
  <c r="E24"/>
  <c r="G24"/>
  <c r="E26"/>
  <c r="G26"/>
  <c r="I52" l="1"/>
  <c r="I17"/>
  <c r="I21" s="1"/>
  <c r="I39"/>
  <c r="I40" s="1"/>
  <c r="J39" s="1"/>
  <c r="J40" s="1"/>
  <c r="G28"/>
  <c r="G23"/>
  <c r="G29" s="1"/>
  <c r="M38" i="12"/>
  <c r="M52"/>
  <c r="M22"/>
  <c r="M8"/>
  <c r="G8"/>
  <c r="M58"/>
  <c r="M57" s="1"/>
  <c r="G38"/>
  <c r="G2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<sst xmlns="http://schemas.openxmlformats.org/spreadsheetml/2006/main" count="302" uniqueCount="160">
  <si>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</si>
  <si>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</si>
  <si>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</si>
  <si>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</si>
  <si>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</si>
  <si>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</si>
  <si>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</si>
  <si>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</si>
  <si>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</si>
  <si>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</si>
  <si>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</si>
  <si>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</si>
  <si>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</si>
  <si>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</si>
  <si>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</si>
  <si>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</si>
  <si>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</si>
  <si>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</si>
  <si>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</si>
  <si>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</si>
  <si>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</si>
  <si>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</si>
  <si>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</si>
  <si>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</si>
  <si>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</si>
  <si>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</si>
  <si>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</si>
  <si>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</si>
  <si>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</si>
  <si>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</si>
  <si>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</si>
  <si>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</si>
  <si>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</si>
  <si>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</si>
  <si>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</si>
  <si>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</si>
  <si>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</si>
  <si>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</si>
  <si>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</si>
  <si>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</si>
  <si>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</si>
  <si>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</si>
  <si>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</si>
  <si>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</si>
  <si>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</si>
  <si>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 xml:space="preserve">ZŠ TGM Ivančice - D.4.1.a.5.Kanalizace, vodovod  </t>
  </si>
  <si>
    <t>Tomáš Sýkora</t>
  </si>
  <si>
    <t>Bieblova 18</t>
  </si>
  <si>
    <t>Brno</t>
  </si>
  <si>
    <t>613 00</t>
  </si>
  <si>
    <t>Ing. Hana Petrůjová, Ing.M.Petrůj</t>
  </si>
  <si>
    <t>Chlubnova 1</t>
  </si>
  <si>
    <t>616 00</t>
  </si>
  <si>
    <t>Rozpočet</t>
  </si>
  <si>
    <t>Celkem za stavbu</t>
  </si>
  <si>
    <t>CZK</t>
  </si>
  <si>
    <t>Rekapitulace dílů</t>
  </si>
  <si>
    <t>Typ dílu</t>
  </si>
  <si>
    <t>721</t>
  </si>
  <si>
    <t>Vnitřní kanalizace</t>
  </si>
  <si>
    <t>722</t>
  </si>
  <si>
    <t>Vnitřní vodovod</t>
  </si>
  <si>
    <t>725</t>
  </si>
  <si>
    <t>Zařizovací předměty</t>
  </si>
  <si>
    <t>767</t>
  </si>
  <si>
    <t>Konstrukce zámečnické</t>
  </si>
  <si>
    <t>HZS</t>
  </si>
  <si>
    <t>Hodinové zúčtovací sazby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</si>
  <si>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</si>
  <si>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</si>
  <si>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</si>
  <si>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</si>
  <si>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</si>
  <si>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</si>
  <si>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</si>
  <si>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</si>
  <si>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</si>
  <si>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</si>
  <si>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</si>
  <si>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</si>
  <si>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</si>
  <si>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</si>
  <si>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</si>
  <si>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</si>
  <si>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</si>
  <si>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</si>
  <si>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</si>
  <si>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</si>
  <si>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</si>
  <si>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</si>
  <si>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</si>
  <si>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</si>
  <si>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</si>
  <si>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</si>
  <si>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</si>
  <si>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</si>
  <si>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</si>
  <si>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Demontáž přivzdušňovací hlavice DN 100</t>
  </si>
  <si>
    <t>kus</t>
  </si>
  <si>
    <t>POL1_0</t>
  </si>
  <si>
    <t>Vsazení odbočky DN50 na PVC110</t>
  </si>
  <si>
    <t>Propojení na dosavadní potrubí PVC D 110</t>
  </si>
  <si>
    <t>Pročištění svisl.odpadů, 1 podlaží do DN 200</t>
  </si>
  <si>
    <t>Potrubí HT připojovací D 40 x 1,8 mm</t>
  </si>
  <si>
    <t>m</t>
  </si>
  <si>
    <t>Potrubí HT připojovací D 50 x 1,8 mm</t>
  </si>
  <si>
    <t>Potrubí HT odpadní svislé D 110 x 2,7 mm</t>
  </si>
  <si>
    <t>Potrubí HT odpadní svislé D 125 x 3,1 mm</t>
  </si>
  <si>
    <t>Vyvedení odpadních výpustek D 40 x 1,8</t>
  </si>
  <si>
    <t>Nástavec větrací D125 mm, délka 990 mm</t>
  </si>
  <si>
    <t>Hlavice větrací HL900</t>
  </si>
  <si>
    <t>Zkouška těsnosti kanaliz.kouřem do DN 300</t>
  </si>
  <si>
    <t>Přesun hmot pro vnitřní kanalizaci, výšky do 24 m</t>
  </si>
  <si>
    <t>t</t>
  </si>
  <si>
    <t>Potrubí vícevrstvé PE-Xb/AL/PE-Xb, D18x2mm, (certifikované pro pitnou vodu)</t>
  </si>
  <si>
    <t>Příplatek za malý rozsah do 20 m rozvodu</t>
  </si>
  <si>
    <t>soubor</t>
  </si>
  <si>
    <t>Příplatek za malý rozsah do 15 svarů do DN 32</t>
  </si>
  <si>
    <t>Izolace návlek.PE-trubice,tl.9mm/Di=18mm</t>
  </si>
  <si>
    <t>Montáž izolač.skruží na potrubí do DN 25</t>
  </si>
  <si>
    <t>Vyvedení a upevnění výpustek DN 15</t>
  </si>
  <si>
    <t>Nástěnka K 247, pro výtokový ventil G 1/2</t>
  </si>
  <si>
    <t>Nástěnka K 247 pro nást.baterii G 1/2</t>
  </si>
  <si>
    <t>pár</t>
  </si>
  <si>
    <t>Montáž vodovodních armatur 2 závity G 1/2</t>
  </si>
  <si>
    <t>Dílčí zkouška tlaku potr. do DN 50</t>
  </si>
  <si>
    <t>Tlaková zkouška vodovod.potr. do DN 32</t>
  </si>
  <si>
    <t>Proplach+dezinfekce vodovod.potr.do DN 80</t>
  </si>
  <si>
    <t>Lepící páska PE-izol.návl.potr.š.38mm x 50m</t>
  </si>
  <si>
    <t>bal.</t>
  </si>
  <si>
    <t>Sponky plast.PE-izol.návleků potrubí</t>
  </si>
  <si>
    <t>Přesun hmot pro vnitřní vodovod, výšky do 24 m</t>
  </si>
  <si>
    <t>Umyvadlo na šrouby 60 x 45 cm, bílé</t>
  </si>
  <si>
    <t>Kryt sifonu umyvadel bílý</t>
  </si>
  <si>
    <t>Montáž umyvadel na šrouby do zdiva</t>
  </si>
  <si>
    <t>Montáž krytu sifonu umyvadel</t>
  </si>
  <si>
    <t xml:space="preserve">Montáž elektr.ohřívačů vody-ostat.typy </t>
  </si>
  <si>
    <t>Ventil rohový bez přípoj. trubičky TE 66 G 1/2</t>
  </si>
  <si>
    <t>Montáž ventilu rohového bez trubičky G 1/2</t>
  </si>
  <si>
    <t>Montáž baterie umyvadlové nástěnné</t>
  </si>
  <si>
    <t>Uzávěrka zápachová umyvadlová DN 40</t>
  </si>
  <si>
    <t>Montáž uzávěrek zápach.umyvadl.DN 40</t>
  </si>
  <si>
    <t>Baterie umyvadl.beztlaková BE1845.A1</t>
  </si>
  <si>
    <t>sb</t>
  </si>
  <si>
    <t>Ohřívák vody elektr.průtok.DZD PTO 5 kW/230V</t>
  </si>
  <si>
    <t>Přesun hmot pro zařizovací předměty, výšky do 24 m</t>
  </si>
  <si>
    <t>Výroba a montáž kov. atypických konstr. do 5 kg</t>
  </si>
  <si>
    <t>kg</t>
  </si>
  <si>
    <t>Výroba a montáž kov. atypických konstr. do 10 kg</t>
  </si>
  <si>
    <t>Uložení a uchycení zaříz.+potrubí</t>
  </si>
  <si>
    <t>Přesun hmot pro zámečnické konstr., výšky do 24 m</t>
  </si>
  <si>
    <t>Zednická přípomoc, zapravení konstrukcí</t>
  </si>
  <si>
    <t>hod</t>
  </si>
  <si>
    <t>Elektro-uzemnění zaříz+vodovodu-Revizní zpráva el.</t>
  </si>
  <si>
    <t>Dokumentace skuteč.provedení vodov.+kanalizace</t>
  </si>
  <si>
    <t>Práce nepředvídatelné-rozpočt.rezerva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</si>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</sst>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7" fillId="0" borderId="34" xfId="0" applyNumberFormat="1" applyFont="1" applyBorder="1" applyAlignment="1">
      <alignment vertical="top" shrinkToFit="1"/>
    </xf>
    <xf numFmtId="172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2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72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5"/>
  <sheetViews>
    <sheetView showGridLines="0" topLeftCell="B13" zoomScaleNormal="100" zoomScaleSheetLayoutView="75" workbookViewId="0">
      <selection activeCell="A29" sqref="A29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>
      <c r="A2" s="4"/>
      <c r="B2" s="106" t="s">
        <v>40</v>
      </c>
      <c r="C2" s="107"/>
      <c r="D2" s="108" t="s">
        <v>45</v>
      </c>
      <c r="E2" s="109"/>
      <c r="F2" s="109"/>
      <c r="G2" s="109"/>
      <c r="H2" s="109"/>
      <c r="I2" s="109"/>
      <c r="J2" s="110"/>
      <c r="O2" s="2"/>
    </row>
    <row r="3" spans="1:15" ht="23.25" hidden="1" customHeight="1">
      <c r="A3" s="4"/>
      <c r="B3" s="111" t="s">
        <v>43</v>
      </c>
      <c r="C3" s="112"/>
      <c r="D3" s="113"/>
      <c r="E3" s="114"/>
      <c r="F3" s="114"/>
      <c r="G3" s="114"/>
      <c r="H3" s="114"/>
      <c r="I3" s="114"/>
      <c r="J3" s="115"/>
    </row>
    <row r="4" spans="1:15" ht="23.25" hidden="1" customHeight="1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>
      <c r="A5" s="4"/>
      <c r="B5" s="47" t="s">
        <v>21</v>
      </c>
      <c r="C5" s="5"/>
      <c r="D5" s="122" t="s">
        <v>46</v>
      </c>
      <c r="E5" s="26"/>
      <c r="F5" s="26"/>
      <c r="G5" s="26"/>
      <c r="H5" s="28" t="s">
        <v>33</v>
      </c>
      <c r="I5" s="122"/>
      <c r="J5" s="11"/>
    </row>
    <row r="6" spans="1:15" ht="15.75" customHeight="1">
      <c r="A6" s="4"/>
      <c r="B6" s="41"/>
      <c r="C6" s="26"/>
      <c r="D6" s="122" t="s">
        <v>47</v>
      </c>
      <c r="E6" s="26"/>
      <c r="F6" s="26"/>
      <c r="G6" s="26"/>
      <c r="H6" s="28" t="s">
        <v>34</v>
      </c>
      <c r="I6" s="122"/>
      <c r="J6" s="11"/>
    </row>
    <row r="7" spans="1:15" ht="15.75" customHeight="1">
      <c r="A7" s="4"/>
      <c r="B7" s="42"/>
      <c r="C7" s="123" t="s">
        <v>49</v>
      </c>
      <c r="D7" s="105" t="s">
        <v>48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4" t="s">
        <v>50</v>
      </c>
      <c r="E11" s="124"/>
      <c r="F11" s="124"/>
      <c r="G11" s="124"/>
      <c r="H11" s="28" t="s">
        <v>33</v>
      </c>
      <c r="I11" s="128"/>
      <c r="J11" s="11"/>
    </row>
    <row r="12" spans="1:15" ht="15.75" customHeight="1">
      <c r="A12" s="4"/>
      <c r="B12" s="41"/>
      <c r="C12" s="26"/>
      <c r="D12" s="125" t="s">
        <v>51</v>
      </c>
      <c r="E12" s="125"/>
      <c r="F12" s="125"/>
      <c r="G12" s="125"/>
      <c r="H12" s="28" t="s">
        <v>34</v>
      </c>
      <c r="I12" s="128"/>
      <c r="J12" s="11"/>
    </row>
    <row r="13" spans="1:15" ht="15.75" customHeight="1">
      <c r="A13" s="4"/>
      <c r="B13" s="42"/>
      <c r="C13" s="127" t="s">
        <v>52</v>
      </c>
      <c r="D13" s="126" t="s">
        <v>48</v>
      </c>
      <c r="E13" s="126"/>
      <c r="F13" s="126"/>
      <c r="G13" s="126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>
      <c r="A16" s="195" t="s">
        <v>23</v>
      </c>
      <c r="B16" s="196" t="s">
        <v>23</v>
      </c>
      <c r="C16" s="58"/>
      <c r="D16" s="59"/>
      <c r="E16" s="83"/>
      <c r="F16" s="84"/>
      <c r="G16" s="83"/>
      <c r="H16" s="84"/>
      <c r="I16" s="83">
        <f>SUMIF(F47:F51,A16,I47:I51)+SUMIF(F47:F51,"PSU",I47:I51)</f>
        <v>0</v>
      </c>
      <c r="J16" s="93"/>
    </row>
    <row r="17" spans="1:10" ht="23.25" customHeight="1">
      <c r="A17" s="195" t="s">
        <v>24</v>
      </c>
      <c r="B17" s="196" t="s">
        <v>24</v>
      </c>
      <c r="C17" s="58"/>
      <c r="D17" s="59"/>
      <c r="E17" s="83"/>
      <c r="F17" s="84"/>
      <c r="G17" s="83"/>
      <c r="H17" s="84"/>
      <c r="I17" s="83">
        <f>SUMIF(F47:F51,A17,I47:I51)</f>
        <v>0</v>
      </c>
      <c r="J17" s="93"/>
    </row>
    <row r="18" spans="1:10" ht="23.25" customHeight="1">
      <c r="A18" s="195" t="s">
        <v>25</v>
      </c>
      <c r="B18" s="196" t="s">
        <v>25</v>
      </c>
      <c r="C18" s="58"/>
      <c r="D18" s="59"/>
      <c r="E18" s="83"/>
      <c r="F18" s="84"/>
      <c r="G18" s="83"/>
      <c r="H18" s="84"/>
      <c r="I18" s="83">
        <f>SUMIF(F47:F51,A18,I47:I51)</f>
        <v>0</v>
      </c>
      <c r="J18" s="93"/>
    </row>
    <row r="19" spans="1:10" ht="23.25" customHeight="1">
      <c r="A19" s="195" t="s">
        <v>68</v>
      </c>
      <c r="B19" s="196" t="s">
        <v>26</v>
      </c>
      <c r="C19" s="58"/>
      <c r="D19" s="59"/>
      <c r="E19" s="83"/>
      <c r="F19" s="84"/>
      <c r="G19" s="83"/>
      <c r="H19" s="84"/>
      <c r="I19" s="83">
        <f>SUMIF(F47:F51,A19,I47:I51)</f>
        <v>0</v>
      </c>
      <c r="J19" s="93"/>
    </row>
    <row r="20" spans="1:10" ht="23.25" customHeight="1">
      <c r="A20" s="195" t="s">
        <v>69</v>
      </c>
      <c r="B20" s="196" t="s">
        <v>27</v>
      </c>
      <c r="C20" s="58"/>
      <c r="D20" s="59"/>
      <c r="E20" s="83"/>
      <c r="F20" s="84"/>
      <c r="G20" s="83"/>
      <c r="H20" s="84"/>
      <c r="I20" s="83">
        <f>SUMIF(F47:F51,A20,I47:I51)</f>
        <v>0</v>
      </c>
      <c r="J20" s="93"/>
    </row>
    <row r="21" spans="1:10" ht="23.25" customHeight="1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hidden="1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I23*E23/100</f>
        <v>0</v>
      </c>
      <c r="H24" s="98"/>
      <c r="I24" s="98"/>
      <c r="J24" s="62" t="str">
        <f t="shared" si="0"/>
        <v>CZK</v>
      </c>
    </row>
    <row r="25" spans="1:10" ht="23.25" customHeight="1" thickBot="1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hidden="1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I25*E25/100</f>
        <v>0</v>
      </c>
      <c r="H26" s="89"/>
      <c r="I26" s="89"/>
      <c r="J26" s="56" t="str">
        <f t="shared" si="0"/>
        <v>CZK</v>
      </c>
    </row>
    <row r="27" spans="1:10" ht="23.25" hidden="1" customHeight="1" thickBot="1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customHeight="1" thickBot="1">
      <c r="A28" s="4"/>
      <c r="B28" s="154" t="s">
        <v>22</v>
      </c>
      <c r="C28" s="155"/>
      <c r="D28" s="155"/>
      <c r="E28" s="156"/>
      <c r="F28" s="157"/>
      <c r="G28" s="158">
        <f>ZakladDPHSniVypocet+ZakladDPHZaklVypocet</f>
        <v>0</v>
      </c>
      <c r="H28" s="158"/>
      <c r="I28" s="158"/>
      <c r="J28" s="159" t="str">
        <f t="shared" si="0"/>
        <v>CZK</v>
      </c>
    </row>
    <row r="29" spans="1:10" ht="27.75" hidden="1" customHeight="1" thickBot="1">
      <c r="A29" s="4"/>
      <c r="B29" s="154" t="s">
        <v>35</v>
      </c>
      <c r="C29" s="160"/>
      <c r="D29" s="160"/>
      <c r="E29" s="160"/>
      <c r="F29" s="160"/>
      <c r="G29" s="161">
        <f>ZakladDPHSni+DPHSni+ZakladDPHZakl+DPHZakl+Zaokrouhleni</f>
        <v>0</v>
      </c>
      <c r="H29" s="161"/>
      <c r="I29" s="161"/>
      <c r="J29" s="162" t="s">
        <v>55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44519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>
      <c r="A38" s="131" t="s">
        <v>37</v>
      </c>
      <c r="B38" s="133" t="s">
        <v>16</v>
      </c>
      <c r="C38" s="134" t="s">
        <v>5</v>
      </c>
      <c r="D38" s="135"/>
      <c r="E38" s="135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6" t="s">
        <v>1</v>
      </c>
      <c r="J38" s="136" t="s">
        <v>0</v>
      </c>
    </row>
    <row r="39" spans="1:10" ht="25.5" hidden="1" customHeight="1">
      <c r="A39" s="131">
        <v>1</v>
      </c>
      <c r="B39" s="137" t="s">
        <v>53</v>
      </c>
      <c r="C39" s="138" t="s">
        <v>45</v>
      </c>
      <c r="D39" s="139"/>
      <c r="E39" s="139"/>
      <c r="F39" s="147">
        <f>'Rozpočet Pol'!AC63</f>
        <v>0</v>
      </c>
      <c r="G39" s="148">
        <f>'Rozpočet Pol'!AD63</f>
        <v>0</v>
      </c>
      <c r="H39" s="149"/>
      <c r="I39" s="150">
        <f>F39+G39+H39</f>
        <v>0</v>
      </c>
      <c r="J39" s="140" t="str">
        <f>IF(CenaCelkemVypocet=0,"",I39/CenaCelkemVypocet*100)</f>
        <v/>
      </c>
    </row>
    <row r="40" spans="1:10" ht="25.5" hidden="1" customHeight="1">
      <c r="A40" s="131"/>
      <c r="B40" s="141" t="s">
        <v>54</v>
      </c>
      <c r="C40" s="142"/>
      <c r="D40" s="142"/>
      <c r="E40" s="142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3">
        <f>SUMIF(A39:A39,"=1",I39:I39)</f>
        <v>0</v>
      </c>
      <c r="J40" s="132">
        <f>SUMIF(A39:A39,"=1",J39:J39)</f>
        <v>0</v>
      </c>
    </row>
    <row r="44" spans="1:10" ht="15.75">
      <c r="B44" s="163" t="s">
        <v>56</v>
      </c>
    </row>
    <row r="46" spans="1:10" ht="25.5" customHeight="1">
      <c r="A46" s="164"/>
      <c r="B46" s="170" t="s">
        <v>16</v>
      </c>
      <c r="C46" s="170" t="s">
        <v>5</v>
      </c>
      <c r="D46" s="171"/>
      <c r="E46" s="171"/>
      <c r="F46" s="174" t="s">
        <v>57</v>
      </c>
      <c r="G46" s="174"/>
      <c r="H46" s="174"/>
      <c r="I46" s="175" t="s">
        <v>28</v>
      </c>
      <c r="J46" s="175"/>
    </row>
    <row r="47" spans="1:10" ht="25.5" customHeight="1">
      <c r="A47" s="165"/>
      <c r="B47" s="176" t="s">
        <v>58</v>
      </c>
      <c r="C47" s="177" t="s">
        <v>59</v>
      </c>
      <c r="D47" s="178"/>
      <c r="E47" s="178"/>
      <c r="F47" s="182" t="s">
        <v>24</v>
      </c>
      <c r="G47" s="183"/>
      <c r="H47" s="183"/>
      <c r="I47" s="184">
        <f>'Rozpočet Pol'!G8</f>
        <v>0</v>
      </c>
      <c r="J47" s="184"/>
    </row>
    <row r="48" spans="1:10" ht="25.5" customHeight="1">
      <c r="A48" s="165"/>
      <c r="B48" s="168" t="s">
        <v>60</v>
      </c>
      <c r="C48" s="167" t="s">
        <v>61</v>
      </c>
      <c r="D48" s="169"/>
      <c r="E48" s="169"/>
      <c r="F48" s="185" t="s">
        <v>24</v>
      </c>
      <c r="G48" s="186"/>
      <c r="H48" s="186"/>
      <c r="I48" s="187">
        <f>'Rozpočet Pol'!G22</f>
        <v>0</v>
      </c>
      <c r="J48" s="187"/>
    </row>
    <row r="49" spans="1:10" ht="25.5" customHeight="1">
      <c r="A49" s="165"/>
      <c r="B49" s="168" t="s">
        <v>62</v>
      </c>
      <c r="C49" s="167" t="s">
        <v>63</v>
      </c>
      <c r="D49" s="169"/>
      <c r="E49" s="169"/>
      <c r="F49" s="185" t="s">
        <v>24</v>
      </c>
      <c r="G49" s="186"/>
      <c r="H49" s="186"/>
      <c r="I49" s="187">
        <f>'Rozpočet Pol'!G38</f>
        <v>0</v>
      </c>
      <c r="J49" s="187"/>
    </row>
    <row r="50" spans="1:10" ht="25.5" customHeight="1">
      <c r="A50" s="165"/>
      <c r="B50" s="168" t="s">
        <v>64</v>
      </c>
      <c r="C50" s="167" t="s">
        <v>65</v>
      </c>
      <c r="D50" s="169"/>
      <c r="E50" s="169"/>
      <c r="F50" s="185" t="s">
        <v>24</v>
      </c>
      <c r="G50" s="186"/>
      <c r="H50" s="186"/>
      <c r="I50" s="187">
        <f>'Rozpočet Pol'!G52</f>
        <v>0</v>
      </c>
      <c r="J50" s="187"/>
    </row>
    <row r="51" spans="1:10" ht="25.5" customHeight="1">
      <c r="A51" s="165"/>
      <c r="B51" s="179" t="s">
        <v>66</v>
      </c>
      <c r="C51" s="180" t="s">
        <v>67</v>
      </c>
      <c r="D51" s="181"/>
      <c r="E51" s="181"/>
      <c r="F51" s="188" t="s">
        <v>23</v>
      </c>
      <c r="G51" s="189"/>
      <c r="H51" s="189"/>
      <c r="I51" s="190">
        <f>'Rozpočet Pol'!G57</f>
        <v>0</v>
      </c>
      <c r="J51" s="190"/>
    </row>
    <row r="52" spans="1:10" ht="25.5" customHeight="1">
      <c r="A52" s="166"/>
      <c r="B52" s="172" t="s">
        <v>1</v>
      </c>
      <c r="C52" s="172"/>
      <c r="D52" s="173"/>
      <c r="E52" s="173"/>
      <c r="F52" s="191"/>
      <c r="G52" s="192"/>
      <c r="H52" s="192"/>
      <c r="I52" s="193">
        <f>SUM(I47:I51)</f>
        <v>0</v>
      </c>
      <c r="J52" s="193"/>
    </row>
    <row r="53" spans="1:10">
      <c r="F53" s="194"/>
      <c r="G53" s="130"/>
      <c r="H53" s="194"/>
      <c r="I53" s="130"/>
      <c r="J53" s="130"/>
    </row>
    <row r="54" spans="1:10">
      <c r="F54" s="194"/>
      <c r="G54" s="130"/>
      <c r="H54" s="194"/>
      <c r="I54" s="130"/>
      <c r="J54" s="130"/>
    </row>
    <row r="55" spans="1:10">
      <c r="F55" s="194"/>
      <c r="G55" s="130"/>
      <c r="H55" s="194"/>
      <c r="I55" s="130"/>
      <c r="J55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2:J52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>
      <c r="A4" s="79" t="s">
        <v>8</v>
      </c>
      <c r="B4" s="78"/>
      <c r="C4" s="103"/>
      <c r="D4" s="103"/>
      <c r="E4" s="103"/>
      <c r="F4" s="103"/>
      <c r="G4" s="1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73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197" t="s">
        <v>6</v>
      </c>
      <c r="B1" s="197"/>
      <c r="C1" s="197"/>
      <c r="D1" s="197"/>
      <c r="E1" s="197"/>
      <c r="F1" s="197"/>
      <c r="G1" s="197"/>
      <c r="AE1" t="s">
        <v>71</v>
      </c>
    </row>
    <row r="2" spans="1:60" ht="24.95" customHeight="1">
      <c r="A2" s="204" t="s">
        <v>70</v>
      </c>
      <c r="B2" s="198"/>
      <c r="C2" s="199" t="s">
        <v>45</v>
      </c>
      <c r="D2" s="200"/>
      <c r="E2" s="200"/>
      <c r="F2" s="200"/>
      <c r="G2" s="206"/>
      <c r="AE2" t="s">
        <v>72</v>
      </c>
    </row>
    <row r="3" spans="1:60" ht="24.95" hidden="1" customHeight="1">
      <c r="A3" s="205" t="s">
        <v>7</v>
      </c>
      <c r="B3" s="203"/>
      <c r="C3" s="201"/>
      <c r="D3" s="202"/>
      <c r="E3" s="202"/>
      <c r="F3" s="202"/>
      <c r="G3" s="207"/>
      <c r="AE3" t="s">
        <v>73</v>
      </c>
    </row>
    <row r="4" spans="1:60" ht="24.95" hidden="1" customHeight="1">
      <c r="A4" s="205" t="s">
        <v>8</v>
      </c>
      <c r="B4" s="203"/>
      <c r="C4" s="201"/>
      <c r="D4" s="202"/>
      <c r="E4" s="202"/>
      <c r="F4" s="202"/>
      <c r="G4" s="207"/>
      <c r="AE4" t="s">
        <v>74</v>
      </c>
    </row>
    <row r="5" spans="1:60" hidden="1">
      <c r="A5" s="208" t="s">
        <v>75</v>
      </c>
      <c r="B5" s="209"/>
      <c r="C5" s="210"/>
      <c r="D5" s="211"/>
      <c r="E5" s="211"/>
      <c r="F5" s="211"/>
      <c r="G5" s="212"/>
      <c r="AE5" t="s">
        <v>76</v>
      </c>
    </row>
    <row r="7" spans="1:60" ht="38.25">
      <c r="A7" s="217" t="s">
        <v>77</v>
      </c>
      <c r="B7" s="218" t="s">
        <v>78</v>
      </c>
      <c r="C7" s="218" t="s">
        <v>79</v>
      </c>
      <c r="D7" s="217" t="s">
        <v>80</v>
      </c>
      <c r="E7" s="217" t="s">
        <v>81</v>
      </c>
      <c r="F7" s="213" t="s">
        <v>82</v>
      </c>
      <c r="G7" s="234" t="s">
        <v>28</v>
      </c>
      <c r="H7" s="235" t="s">
        <v>29</v>
      </c>
      <c r="I7" s="235" t="s">
        <v>83</v>
      </c>
      <c r="J7" s="235" t="s">
        <v>30</v>
      </c>
      <c r="K7" s="235" t="s">
        <v>84</v>
      </c>
      <c r="L7" s="235" t="s">
        <v>85</v>
      </c>
      <c r="M7" s="235" t="s">
        <v>86</v>
      </c>
      <c r="N7" s="235" t="s">
        <v>87</v>
      </c>
      <c r="O7" s="235" t="s">
        <v>88</v>
      </c>
      <c r="P7" s="235" t="s">
        <v>89</v>
      </c>
      <c r="Q7" s="235" t="s">
        <v>90</v>
      </c>
      <c r="R7" s="235" t="s">
        <v>91</v>
      </c>
      <c r="S7" s="235" t="s">
        <v>92</v>
      </c>
      <c r="T7" s="235" t="s">
        <v>93</v>
      </c>
      <c r="U7" s="220" t="s">
        <v>94</v>
      </c>
    </row>
    <row r="8" spans="1:60">
      <c r="A8" s="236" t="s">
        <v>95</v>
      </c>
      <c r="B8" s="237" t="s">
        <v>58</v>
      </c>
      <c r="C8" s="238" t="s">
        <v>59</v>
      </c>
      <c r="D8" s="239"/>
      <c r="E8" s="240"/>
      <c r="F8" s="241"/>
      <c r="G8" s="241">
        <f>SUMIF(AE9:AE21,"&lt;&gt;NOR",G9:G21)</f>
        <v>0</v>
      </c>
      <c r="H8" s="241"/>
      <c r="I8" s="241">
        <f>SUM(I9:I21)</f>
        <v>0</v>
      </c>
      <c r="J8" s="241"/>
      <c r="K8" s="241">
        <f>SUM(K9:K21)</f>
        <v>0</v>
      </c>
      <c r="L8" s="241"/>
      <c r="M8" s="241">
        <f>SUM(M9:M21)</f>
        <v>0</v>
      </c>
      <c r="N8" s="219"/>
      <c r="O8" s="219">
        <f>SUM(O9:O21)</f>
        <v>1.7070000000000002E-2</v>
      </c>
      <c r="P8" s="219"/>
      <c r="Q8" s="219">
        <f>SUM(Q9:Q21)</f>
        <v>1.7049999999999999E-2</v>
      </c>
      <c r="R8" s="219"/>
      <c r="S8" s="219"/>
      <c r="T8" s="236"/>
      <c r="U8" s="219">
        <f>SUM(U9:U21)</f>
        <v>6.42</v>
      </c>
      <c r="AE8" t="s">
        <v>96</v>
      </c>
    </row>
    <row r="9" spans="1:60" outlineLevel="1">
      <c r="A9" s="215">
        <v>1</v>
      </c>
      <c r="B9" s="221"/>
      <c r="C9" s="264" t="s">
        <v>97</v>
      </c>
      <c r="D9" s="223" t="s">
        <v>98</v>
      </c>
      <c r="E9" s="229">
        <v>1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24">
        <v>0</v>
      </c>
      <c r="O9" s="224">
        <f>ROUND(E9*N9,5)</f>
        <v>0</v>
      </c>
      <c r="P9" s="224">
        <v>1.7049999999999999E-2</v>
      </c>
      <c r="Q9" s="224">
        <f>ROUND(E9*P9,5)</f>
        <v>1.7049999999999999E-2</v>
      </c>
      <c r="R9" s="224"/>
      <c r="S9" s="224"/>
      <c r="T9" s="225">
        <v>0.41399999999999998</v>
      </c>
      <c r="U9" s="224">
        <f>ROUND(E9*T9,2)</f>
        <v>0.41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99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>
      <c r="A10" s="215">
        <v>2</v>
      </c>
      <c r="B10" s="221"/>
      <c r="C10" s="264" t="s">
        <v>100</v>
      </c>
      <c r="D10" s="223" t="s">
        <v>98</v>
      </c>
      <c r="E10" s="229">
        <v>1</v>
      </c>
      <c r="F10" s="231"/>
      <c r="G10" s="232">
        <f>ROUND(E10*F10,2)</f>
        <v>0</v>
      </c>
      <c r="H10" s="231"/>
      <c r="I10" s="232">
        <f>ROUND(E10*H10,2)</f>
        <v>0</v>
      </c>
      <c r="J10" s="231"/>
      <c r="K10" s="232">
        <f>ROUND(E10*J10,2)</f>
        <v>0</v>
      </c>
      <c r="L10" s="232">
        <v>21</v>
      </c>
      <c r="M10" s="232">
        <f>G10*(1+L10/100)</f>
        <v>0</v>
      </c>
      <c r="N10" s="224">
        <v>2.2000000000000001E-4</v>
      </c>
      <c r="O10" s="224">
        <f>ROUND(E10*N10,5)</f>
        <v>2.2000000000000001E-4</v>
      </c>
      <c r="P10" s="224">
        <v>0</v>
      </c>
      <c r="Q10" s="224">
        <f>ROUND(E10*P10,5)</f>
        <v>0</v>
      </c>
      <c r="R10" s="224"/>
      <c r="S10" s="224"/>
      <c r="T10" s="225">
        <v>0.47499999999999998</v>
      </c>
      <c r="U10" s="224">
        <f>ROUND(E10*T10,2)</f>
        <v>0.48</v>
      </c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99</v>
      </c>
      <c r="AF10" s="214"/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>
      <c r="A11" s="215">
        <v>3</v>
      </c>
      <c r="B11" s="221"/>
      <c r="C11" s="264" t="s">
        <v>101</v>
      </c>
      <c r="D11" s="223" t="s">
        <v>98</v>
      </c>
      <c r="E11" s="229">
        <v>1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21</v>
      </c>
      <c r="M11" s="232">
        <f>G11*(1+L11/100)</f>
        <v>0</v>
      </c>
      <c r="N11" s="224">
        <v>6.7499999999999999E-3</v>
      </c>
      <c r="O11" s="224">
        <f>ROUND(E11*N11,5)</f>
        <v>6.7499999999999999E-3</v>
      </c>
      <c r="P11" s="224">
        <v>0</v>
      </c>
      <c r="Q11" s="224">
        <f>ROUND(E11*P11,5)</f>
        <v>0</v>
      </c>
      <c r="R11" s="224"/>
      <c r="S11" s="224"/>
      <c r="T11" s="225">
        <v>0.70899999999999996</v>
      </c>
      <c r="U11" s="224">
        <f>ROUND(E11*T11,2)</f>
        <v>0.71</v>
      </c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99</v>
      </c>
      <c r="AF11" s="214"/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>
      <c r="A12" s="215">
        <v>4</v>
      </c>
      <c r="B12" s="221"/>
      <c r="C12" s="264" t="s">
        <v>102</v>
      </c>
      <c r="D12" s="223" t="s">
        <v>98</v>
      </c>
      <c r="E12" s="229">
        <v>1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24">
        <v>0</v>
      </c>
      <c r="O12" s="224">
        <f>ROUND(E12*N12,5)</f>
        <v>0</v>
      </c>
      <c r="P12" s="224">
        <v>0</v>
      </c>
      <c r="Q12" s="224">
        <f>ROUND(E12*P12,5)</f>
        <v>0</v>
      </c>
      <c r="R12" s="224"/>
      <c r="S12" s="224"/>
      <c r="T12" s="225">
        <v>0.879</v>
      </c>
      <c r="U12" s="224">
        <f>ROUND(E12*T12,2)</f>
        <v>0.88</v>
      </c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99</v>
      </c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>
      <c r="A13" s="215">
        <v>5</v>
      </c>
      <c r="B13" s="221"/>
      <c r="C13" s="264" t="s">
        <v>103</v>
      </c>
      <c r="D13" s="223" t="s">
        <v>104</v>
      </c>
      <c r="E13" s="229">
        <v>1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21</v>
      </c>
      <c r="M13" s="232">
        <f>G13*(1+L13/100)</f>
        <v>0</v>
      </c>
      <c r="N13" s="224">
        <v>3.8000000000000002E-4</v>
      </c>
      <c r="O13" s="224">
        <f>ROUND(E13*N13,5)</f>
        <v>3.8000000000000002E-4</v>
      </c>
      <c r="P13" s="224">
        <v>0</v>
      </c>
      <c r="Q13" s="224">
        <f>ROUND(E13*P13,5)</f>
        <v>0</v>
      </c>
      <c r="R13" s="224"/>
      <c r="S13" s="224"/>
      <c r="T13" s="225">
        <v>0.32</v>
      </c>
      <c r="U13" s="224">
        <f>ROUND(E13*T13,2)</f>
        <v>0.32</v>
      </c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99</v>
      </c>
      <c r="AF13" s="214"/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>
      <c r="A14" s="215">
        <v>6</v>
      </c>
      <c r="B14" s="221"/>
      <c r="C14" s="264" t="s">
        <v>105</v>
      </c>
      <c r="D14" s="223" t="s">
        <v>104</v>
      </c>
      <c r="E14" s="229">
        <v>3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21</v>
      </c>
      <c r="M14" s="232">
        <f>G14*(1+L14/100)</f>
        <v>0</v>
      </c>
      <c r="N14" s="224">
        <v>4.6999999999999999E-4</v>
      </c>
      <c r="O14" s="224">
        <f>ROUND(E14*N14,5)</f>
        <v>1.41E-3</v>
      </c>
      <c r="P14" s="224">
        <v>0</v>
      </c>
      <c r="Q14" s="224">
        <f>ROUND(E14*P14,5)</f>
        <v>0</v>
      </c>
      <c r="R14" s="224"/>
      <c r="S14" s="224"/>
      <c r="T14" s="225">
        <v>0.35899999999999999</v>
      </c>
      <c r="U14" s="224">
        <f>ROUND(E14*T14,2)</f>
        <v>1.08</v>
      </c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99</v>
      </c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>
      <c r="A15" s="215">
        <v>7</v>
      </c>
      <c r="B15" s="221"/>
      <c r="C15" s="264" t="s">
        <v>106</v>
      </c>
      <c r="D15" s="223" t="s">
        <v>104</v>
      </c>
      <c r="E15" s="229">
        <v>1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24">
        <v>1.31E-3</v>
      </c>
      <c r="O15" s="224">
        <f>ROUND(E15*N15,5)</f>
        <v>1.31E-3</v>
      </c>
      <c r="P15" s="224">
        <v>0</v>
      </c>
      <c r="Q15" s="224">
        <f>ROUND(E15*P15,5)</f>
        <v>0</v>
      </c>
      <c r="R15" s="224"/>
      <c r="S15" s="224"/>
      <c r="T15" s="225">
        <v>0.79700000000000004</v>
      </c>
      <c r="U15" s="224">
        <f>ROUND(E15*T15,2)</f>
        <v>0.8</v>
      </c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99</v>
      </c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>
      <c r="A16" s="215">
        <v>8</v>
      </c>
      <c r="B16" s="221"/>
      <c r="C16" s="264" t="s">
        <v>107</v>
      </c>
      <c r="D16" s="223" t="s">
        <v>104</v>
      </c>
      <c r="E16" s="229">
        <v>1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21</v>
      </c>
      <c r="M16" s="232">
        <f>G16*(1+L16/100)</f>
        <v>0</v>
      </c>
      <c r="N16" s="224">
        <v>1.6100000000000001E-3</v>
      </c>
      <c r="O16" s="224">
        <f>ROUND(E16*N16,5)</f>
        <v>1.6100000000000001E-3</v>
      </c>
      <c r="P16" s="224">
        <v>0</v>
      </c>
      <c r="Q16" s="224">
        <f>ROUND(E16*P16,5)</f>
        <v>0</v>
      </c>
      <c r="R16" s="224"/>
      <c r="S16" s="224"/>
      <c r="T16" s="225">
        <v>0.73899999999999999</v>
      </c>
      <c r="U16" s="224">
        <f>ROUND(E16*T16,2)</f>
        <v>0.74</v>
      </c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99</v>
      </c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>
      <c r="A17" s="215">
        <v>9</v>
      </c>
      <c r="B17" s="221"/>
      <c r="C17" s="264" t="s">
        <v>108</v>
      </c>
      <c r="D17" s="223" t="s">
        <v>98</v>
      </c>
      <c r="E17" s="229">
        <v>1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21</v>
      </c>
      <c r="M17" s="232">
        <f>G17*(1+L17/100)</f>
        <v>0</v>
      </c>
      <c r="N17" s="224">
        <v>0</v>
      </c>
      <c r="O17" s="224">
        <f>ROUND(E17*N17,5)</f>
        <v>0</v>
      </c>
      <c r="P17" s="224">
        <v>0</v>
      </c>
      <c r="Q17" s="224">
        <f>ROUND(E17*P17,5)</f>
        <v>0</v>
      </c>
      <c r="R17" s="224"/>
      <c r="S17" s="224"/>
      <c r="T17" s="225">
        <v>0.157</v>
      </c>
      <c r="U17" s="224">
        <f>ROUND(E17*T17,2)</f>
        <v>0.16</v>
      </c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99</v>
      </c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>
      <c r="A18" s="215">
        <v>10</v>
      </c>
      <c r="B18" s="221"/>
      <c r="C18" s="264" t="s">
        <v>109</v>
      </c>
      <c r="D18" s="223" t="s">
        <v>98</v>
      </c>
      <c r="E18" s="229">
        <v>1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21</v>
      </c>
      <c r="M18" s="232">
        <f>G18*(1+L18/100)</f>
        <v>0</v>
      </c>
      <c r="N18" s="224">
        <v>4.8999999999999998E-3</v>
      </c>
      <c r="O18" s="224">
        <f>ROUND(E18*N18,5)</f>
        <v>4.8999999999999998E-3</v>
      </c>
      <c r="P18" s="224">
        <v>0</v>
      </c>
      <c r="Q18" s="224">
        <f>ROUND(E18*P18,5)</f>
        <v>0</v>
      </c>
      <c r="R18" s="224"/>
      <c r="S18" s="224"/>
      <c r="T18" s="225">
        <v>0.33300000000000002</v>
      </c>
      <c r="U18" s="224">
        <f>ROUND(E18*T18,2)</f>
        <v>0.33</v>
      </c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99</v>
      </c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>
      <c r="A19" s="215">
        <v>11</v>
      </c>
      <c r="B19" s="221"/>
      <c r="C19" s="264" t="s">
        <v>110</v>
      </c>
      <c r="D19" s="223" t="s">
        <v>98</v>
      </c>
      <c r="E19" s="229">
        <v>1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21</v>
      </c>
      <c r="M19" s="232">
        <f>G19*(1+L19/100)</f>
        <v>0</v>
      </c>
      <c r="N19" s="224">
        <v>4.8999999999999998E-4</v>
      </c>
      <c r="O19" s="224">
        <f>ROUND(E19*N19,5)</f>
        <v>4.8999999999999998E-4</v>
      </c>
      <c r="P19" s="224">
        <v>0</v>
      </c>
      <c r="Q19" s="224">
        <f>ROUND(E19*P19,5)</f>
        <v>0</v>
      </c>
      <c r="R19" s="224"/>
      <c r="S19" s="224"/>
      <c r="T19" s="225">
        <v>0.13300000000000001</v>
      </c>
      <c r="U19" s="224">
        <f>ROUND(E19*T19,2)</f>
        <v>0.13</v>
      </c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99</v>
      </c>
      <c r="AF19" s="214"/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>
      <c r="A20" s="215">
        <v>12</v>
      </c>
      <c r="B20" s="221"/>
      <c r="C20" s="264" t="s">
        <v>111</v>
      </c>
      <c r="D20" s="223" t="s">
        <v>104</v>
      </c>
      <c r="E20" s="229">
        <v>6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21</v>
      </c>
      <c r="M20" s="232">
        <f>G20*(1+L20/100)</f>
        <v>0</v>
      </c>
      <c r="N20" s="224">
        <v>0</v>
      </c>
      <c r="O20" s="224">
        <f>ROUND(E20*N20,5)</f>
        <v>0</v>
      </c>
      <c r="P20" s="224">
        <v>0</v>
      </c>
      <c r="Q20" s="224">
        <f>ROUND(E20*P20,5)</f>
        <v>0</v>
      </c>
      <c r="R20" s="224"/>
      <c r="S20" s="224"/>
      <c r="T20" s="225">
        <v>5.8999999999999997E-2</v>
      </c>
      <c r="U20" s="224">
        <f>ROUND(E20*T20,2)</f>
        <v>0.35</v>
      </c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99</v>
      </c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>
      <c r="A21" s="215">
        <v>13</v>
      </c>
      <c r="B21" s="221"/>
      <c r="C21" s="264" t="s">
        <v>112</v>
      </c>
      <c r="D21" s="223" t="s">
        <v>113</v>
      </c>
      <c r="E21" s="229">
        <v>1.7069999999999998E-2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24">
        <v>0</v>
      </c>
      <c r="O21" s="224">
        <f>ROUND(E21*N21,5)</f>
        <v>0</v>
      </c>
      <c r="P21" s="224">
        <v>0</v>
      </c>
      <c r="Q21" s="224">
        <f>ROUND(E21*P21,5)</f>
        <v>0</v>
      </c>
      <c r="R21" s="224"/>
      <c r="S21" s="224"/>
      <c r="T21" s="225">
        <v>1.575</v>
      </c>
      <c r="U21" s="224">
        <f>ROUND(E21*T21,2)</f>
        <v>0.03</v>
      </c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99</v>
      </c>
      <c r="AF21" s="214"/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>
      <c r="A22" s="216" t="s">
        <v>95</v>
      </c>
      <c r="B22" s="222" t="s">
        <v>60</v>
      </c>
      <c r="C22" s="265" t="s">
        <v>61</v>
      </c>
      <c r="D22" s="226"/>
      <c r="E22" s="230"/>
      <c r="F22" s="233"/>
      <c r="G22" s="233">
        <f>SUMIF(AE23:AE37,"&lt;&gt;NOR",G23:G37)</f>
        <v>0</v>
      </c>
      <c r="H22" s="233"/>
      <c r="I22" s="233">
        <f>SUM(I23:I37)</f>
        <v>0</v>
      </c>
      <c r="J22" s="233"/>
      <c r="K22" s="233">
        <f>SUM(K23:K37)</f>
        <v>0</v>
      </c>
      <c r="L22" s="233"/>
      <c r="M22" s="233">
        <f>SUM(M23:M37)</f>
        <v>0</v>
      </c>
      <c r="N22" s="227"/>
      <c r="O22" s="227">
        <f>SUM(O23:O37)</f>
        <v>8.4100000000000008E-3</v>
      </c>
      <c r="P22" s="227"/>
      <c r="Q22" s="227">
        <f>SUM(Q23:Q37)</f>
        <v>0</v>
      </c>
      <c r="R22" s="227"/>
      <c r="S22" s="227"/>
      <c r="T22" s="228"/>
      <c r="U22" s="227">
        <f>SUM(U23:U37)</f>
        <v>6.9599999999999991</v>
      </c>
      <c r="AE22" t="s">
        <v>96</v>
      </c>
    </row>
    <row r="23" spans="1:60" ht="22.5" outlineLevel="1">
      <c r="A23" s="215">
        <v>14</v>
      </c>
      <c r="B23" s="221"/>
      <c r="C23" s="264" t="s">
        <v>114</v>
      </c>
      <c r="D23" s="223" t="s">
        <v>104</v>
      </c>
      <c r="E23" s="229">
        <v>6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21</v>
      </c>
      <c r="M23" s="232">
        <f>G23*(1+L23/100)</f>
        <v>0</v>
      </c>
      <c r="N23" s="224">
        <v>7.3999999999999999E-4</v>
      </c>
      <c r="O23" s="224">
        <f>ROUND(E23*N23,5)</f>
        <v>4.4400000000000004E-3</v>
      </c>
      <c r="P23" s="224">
        <v>0</v>
      </c>
      <c r="Q23" s="224">
        <f>ROUND(E23*P23,5)</f>
        <v>0</v>
      </c>
      <c r="R23" s="224"/>
      <c r="S23" s="224"/>
      <c r="T23" s="225">
        <v>0.24782999999999999</v>
      </c>
      <c r="U23" s="224">
        <f>ROUND(E23*T23,2)</f>
        <v>1.49</v>
      </c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99</v>
      </c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>
      <c r="A24" s="215">
        <v>15</v>
      </c>
      <c r="B24" s="221"/>
      <c r="C24" s="264" t="s">
        <v>115</v>
      </c>
      <c r="D24" s="223" t="s">
        <v>116</v>
      </c>
      <c r="E24" s="229">
        <v>1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21</v>
      </c>
      <c r="M24" s="232">
        <f>G24*(1+L24/100)</f>
        <v>0</v>
      </c>
      <c r="N24" s="224">
        <v>0</v>
      </c>
      <c r="O24" s="224">
        <f>ROUND(E24*N24,5)</f>
        <v>0</v>
      </c>
      <c r="P24" s="224">
        <v>0</v>
      </c>
      <c r="Q24" s="224">
        <f>ROUND(E24*P24,5)</f>
        <v>0</v>
      </c>
      <c r="R24" s="224"/>
      <c r="S24" s="224"/>
      <c r="T24" s="225">
        <v>0.65566000000000002</v>
      </c>
      <c r="U24" s="224">
        <f>ROUND(E24*T24,2)</f>
        <v>0.66</v>
      </c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99</v>
      </c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>
      <c r="A25" s="215">
        <v>16</v>
      </c>
      <c r="B25" s="221"/>
      <c r="C25" s="264" t="s">
        <v>117</v>
      </c>
      <c r="D25" s="223" t="s">
        <v>116</v>
      </c>
      <c r="E25" s="229">
        <v>1</v>
      </c>
      <c r="F25" s="231"/>
      <c r="G25" s="232">
        <f>ROUND(E25*F25,2)</f>
        <v>0</v>
      </c>
      <c r="H25" s="231"/>
      <c r="I25" s="232">
        <f>ROUND(E25*H25,2)</f>
        <v>0</v>
      </c>
      <c r="J25" s="231"/>
      <c r="K25" s="232">
        <f>ROUND(E25*J25,2)</f>
        <v>0</v>
      </c>
      <c r="L25" s="232">
        <v>21</v>
      </c>
      <c r="M25" s="232">
        <f>G25*(1+L25/100)</f>
        <v>0</v>
      </c>
      <c r="N25" s="224">
        <v>0</v>
      </c>
      <c r="O25" s="224">
        <f>ROUND(E25*N25,5)</f>
        <v>0</v>
      </c>
      <c r="P25" s="224">
        <v>0</v>
      </c>
      <c r="Q25" s="224">
        <f>ROUND(E25*P25,5)</f>
        <v>0</v>
      </c>
      <c r="R25" s="224"/>
      <c r="S25" s="224"/>
      <c r="T25" s="225">
        <v>0.47226000000000001</v>
      </c>
      <c r="U25" s="224">
        <f>ROUND(E25*T25,2)</f>
        <v>0.47</v>
      </c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99</v>
      </c>
      <c r="AF25" s="214"/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>
      <c r="A26" s="215">
        <v>17</v>
      </c>
      <c r="B26" s="221"/>
      <c r="C26" s="264" t="s">
        <v>118</v>
      </c>
      <c r="D26" s="223" t="s">
        <v>104</v>
      </c>
      <c r="E26" s="229">
        <v>6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21</v>
      </c>
      <c r="M26" s="232">
        <f>G26*(1+L26/100)</f>
        <v>0</v>
      </c>
      <c r="N26" s="224">
        <v>2.0000000000000002E-5</v>
      </c>
      <c r="O26" s="224">
        <f>ROUND(E26*N26,5)</f>
        <v>1.2E-4</v>
      </c>
      <c r="P26" s="224">
        <v>0</v>
      </c>
      <c r="Q26" s="224">
        <f>ROUND(E26*P26,5)</f>
        <v>0</v>
      </c>
      <c r="R26" s="224"/>
      <c r="S26" s="224"/>
      <c r="T26" s="225">
        <v>0.13500000000000001</v>
      </c>
      <c r="U26" s="224">
        <f>ROUND(E26*T26,2)</f>
        <v>0.81</v>
      </c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99</v>
      </c>
      <c r="AF26" s="214"/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>
      <c r="A27" s="215">
        <v>18</v>
      </c>
      <c r="B27" s="221"/>
      <c r="C27" s="264" t="s">
        <v>119</v>
      </c>
      <c r="D27" s="223" t="s">
        <v>104</v>
      </c>
      <c r="E27" s="229">
        <v>6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21</v>
      </c>
      <c r="M27" s="232">
        <f>G27*(1+L27/100)</f>
        <v>0</v>
      </c>
      <c r="N27" s="224">
        <v>0</v>
      </c>
      <c r="O27" s="224">
        <f>ROUND(E27*N27,5)</f>
        <v>0</v>
      </c>
      <c r="P27" s="224">
        <v>0</v>
      </c>
      <c r="Q27" s="224">
        <f>ROUND(E27*P27,5)</f>
        <v>0</v>
      </c>
      <c r="R27" s="224"/>
      <c r="S27" s="224"/>
      <c r="T27" s="225">
        <v>0.105</v>
      </c>
      <c r="U27" s="224">
        <f>ROUND(E27*T27,2)</f>
        <v>0.63</v>
      </c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99</v>
      </c>
      <c r="AF27" s="214"/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>
      <c r="A28" s="215">
        <v>19</v>
      </c>
      <c r="B28" s="221"/>
      <c r="C28" s="264" t="s">
        <v>120</v>
      </c>
      <c r="D28" s="223" t="s">
        <v>98</v>
      </c>
      <c r="E28" s="229">
        <v>2</v>
      </c>
      <c r="F28" s="231"/>
      <c r="G28" s="232">
        <f>ROUND(E28*F28,2)</f>
        <v>0</v>
      </c>
      <c r="H28" s="231"/>
      <c r="I28" s="232">
        <f>ROUND(E28*H28,2)</f>
        <v>0</v>
      </c>
      <c r="J28" s="231"/>
      <c r="K28" s="232">
        <f>ROUND(E28*J28,2)</f>
        <v>0</v>
      </c>
      <c r="L28" s="232">
        <v>21</v>
      </c>
      <c r="M28" s="232">
        <f>G28*(1+L28/100)</f>
        <v>0</v>
      </c>
      <c r="N28" s="224">
        <v>0</v>
      </c>
      <c r="O28" s="224">
        <f>ROUND(E28*N28,5)</f>
        <v>0</v>
      </c>
      <c r="P28" s="224">
        <v>0</v>
      </c>
      <c r="Q28" s="224">
        <f>ROUND(E28*P28,5)</f>
        <v>0</v>
      </c>
      <c r="R28" s="224"/>
      <c r="S28" s="224"/>
      <c r="T28" s="225">
        <v>0.42499999999999999</v>
      </c>
      <c r="U28" s="224">
        <f>ROUND(E28*T28,2)</f>
        <v>0.85</v>
      </c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99</v>
      </c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>
      <c r="A29" s="215">
        <v>20</v>
      </c>
      <c r="B29" s="221"/>
      <c r="C29" s="264" t="s">
        <v>121</v>
      </c>
      <c r="D29" s="223" t="s">
        <v>98</v>
      </c>
      <c r="E29" s="229">
        <v>1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21</v>
      </c>
      <c r="M29" s="232">
        <f>G29*(1+L29/100)</f>
        <v>0</v>
      </c>
      <c r="N29" s="224">
        <v>6.3000000000000003E-4</v>
      </c>
      <c r="O29" s="224">
        <f>ROUND(E29*N29,5)</f>
        <v>6.3000000000000003E-4</v>
      </c>
      <c r="P29" s="224">
        <v>0</v>
      </c>
      <c r="Q29" s="224">
        <f>ROUND(E29*P29,5)</f>
        <v>0</v>
      </c>
      <c r="R29" s="224"/>
      <c r="S29" s="224"/>
      <c r="T29" s="225">
        <v>0.27200000000000002</v>
      </c>
      <c r="U29" s="224">
        <f>ROUND(E29*T29,2)</f>
        <v>0.27</v>
      </c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99</v>
      </c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>
      <c r="A30" s="215">
        <v>21</v>
      </c>
      <c r="B30" s="221"/>
      <c r="C30" s="264" t="s">
        <v>122</v>
      </c>
      <c r="D30" s="223" t="s">
        <v>123</v>
      </c>
      <c r="E30" s="229">
        <v>1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21</v>
      </c>
      <c r="M30" s="232">
        <f>G30*(1+L30/100)</f>
        <v>0</v>
      </c>
      <c r="N30" s="224">
        <v>1.48E-3</v>
      </c>
      <c r="O30" s="224">
        <f>ROUND(E30*N30,5)</f>
        <v>1.48E-3</v>
      </c>
      <c r="P30" s="224">
        <v>0</v>
      </c>
      <c r="Q30" s="224">
        <f>ROUND(E30*P30,5)</f>
        <v>0</v>
      </c>
      <c r="R30" s="224"/>
      <c r="S30" s="224"/>
      <c r="T30" s="225">
        <v>0.54</v>
      </c>
      <c r="U30" s="224">
        <f>ROUND(E30*T30,2)</f>
        <v>0.54</v>
      </c>
      <c r="V30" s="214"/>
      <c r="W30" s="214"/>
      <c r="X30" s="214"/>
      <c r="Y30" s="214"/>
      <c r="Z30" s="214"/>
      <c r="AA30" s="214"/>
      <c r="AB30" s="214"/>
      <c r="AC30" s="214"/>
      <c r="AD30" s="214"/>
      <c r="AE30" s="214" t="s">
        <v>99</v>
      </c>
      <c r="AF30" s="214"/>
      <c r="AG30" s="214"/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>
      <c r="A31" s="215">
        <v>22</v>
      </c>
      <c r="B31" s="221"/>
      <c r="C31" s="264" t="s">
        <v>124</v>
      </c>
      <c r="D31" s="223" t="s">
        <v>98</v>
      </c>
      <c r="E31" s="229">
        <v>1</v>
      </c>
      <c r="F31" s="231"/>
      <c r="G31" s="232">
        <f>ROUND(E31*F31,2)</f>
        <v>0</v>
      </c>
      <c r="H31" s="231"/>
      <c r="I31" s="232">
        <f>ROUND(E31*H31,2)</f>
        <v>0</v>
      </c>
      <c r="J31" s="231"/>
      <c r="K31" s="232">
        <f>ROUND(E31*J31,2)</f>
        <v>0</v>
      </c>
      <c r="L31" s="232">
        <v>21</v>
      </c>
      <c r="M31" s="232">
        <f>G31*(1+L31/100)</f>
        <v>0</v>
      </c>
      <c r="N31" s="224">
        <v>0</v>
      </c>
      <c r="O31" s="224">
        <f>ROUND(E31*N31,5)</f>
        <v>0</v>
      </c>
      <c r="P31" s="224">
        <v>0</v>
      </c>
      <c r="Q31" s="224">
        <f>ROUND(E31*P31,5)</f>
        <v>0</v>
      </c>
      <c r="R31" s="224"/>
      <c r="S31" s="224"/>
      <c r="T31" s="225">
        <v>0.16500000000000001</v>
      </c>
      <c r="U31" s="224">
        <f>ROUND(E31*T31,2)</f>
        <v>0.17</v>
      </c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99</v>
      </c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>
      <c r="A32" s="215">
        <v>23</v>
      </c>
      <c r="B32" s="221"/>
      <c r="C32" s="264" t="s">
        <v>125</v>
      </c>
      <c r="D32" s="223" t="s">
        <v>104</v>
      </c>
      <c r="E32" s="229">
        <v>6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21</v>
      </c>
      <c r="M32" s="232">
        <f>G32*(1+L32/100)</f>
        <v>0</v>
      </c>
      <c r="N32" s="224">
        <v>1.8000000000000001E-4</v>
      </c>
      <c r="O32" s="224">
        <f>ROUND(E32*N32,5)</f>
        <v>1.08E-3</v>
      </c>
      <c r="P32" s="224">
        <v>0</v>
      </c>
      <c r="Q32" s="224">
        <f>ROUND(E32*P32,5)</f>
        <v>0</v>
      </c>
      <c r="R32" s="224"/>
      <c r="S32" s="224"/>
      <c r="T32" s="225">
        <v>6.7000000000000004E-2</v>
      </c>
      <c r="U32" s="224">
        <f>ROUND(E32*T32,2)</f>
        <v>0.4</v>
      </c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99</v>
      </c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>
      <c r="A33" s="215">
        <v>24</v>
      </c>
      <c r="B33" s="221"/>
      <c r="C33" s="264" t="s">
        <v>126</v>
      </c>
      <c r="D33" s="223" t="s">
        <v>104</v>
      </c>
      <c r="E33" s="229">
        <v>6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21</v>
      </c>
      <c r="M33" s="232">
        <f>G33*(1+L33/100)</f>
        <v>0</v>
      </c>
      <c r="N33" s="224">
        <v>0</v>
      </c>
      <c r="O33" s="224">
        <f>ROUND(E33*N33,5)</f>
        <v>0</v>
      </c>
      <c r="P33" s="224">
        <v>0</v>
      </c>
      <c r="Q33" s="224">
        <f>ROUND(E33*P33,5)</f>
        <v>0</v>
      </c>
      <c r="R33" s="224"/>
      <c r="S33" s="224"/>
      <c r="T33" s="225">
        <v>2.9000000000000001E-2</v>
      </c>
      <c r="U33" s="224">
        <f>ROUND(E33*T33,2)</f>
        <v>0.17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99</v>
      </c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>
      <c r="A34" s="215">
        <v>25</v>
      </c>
      <c r="B34" s="221"/>
      <c r="C34" s="264" t="s">
        <v>127</v>
      </c>
      <c r="D34" s="223" t="s">
        <v>104</v>
      </c>
      <c r="E34" s="229">
        <v>6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24">
        <v>1.0000000000000001E-5</v>
      </c>
      <c r="O34" s="224">
        <f>ROUND(E34*N34,5)</f>
        <v>6.0000000000000002E-5</v>
      </c>
      <c r="P34" s="224">
        <v>0</v>
      </c>
      <c r="Q34" s="224">
        <f>ROUND(E34*P34,5)</f>
        <v>0</v>
      </c>
      <c r="R34" s="224"/>
      <c r="S34" s="224"/>
      <c r="T34" s="225">
        <v>6.2E-2</v>
      </c>
      <c r="U34" s="224">
        <f>ROUND(E34*T34,2)</f>
        <v>0.37</v>
      </c>
      <c r="V34" s="214"/>
      <c r="W34" s="214"/>
      <c r="X34" s="214"/>
      <c r="Y34" s="214"/>
      <c r="Z34" s="214"/>
      <c r="AA34" s="214"/>
      <c r="AB34" s="214"/>
      <c r="AC34" s="214"/>
      <c r="AD34" s="214"/>
      <c r="AE34" s="214" t="s">
        <v>99</v>
      </c>
      <c r="AF34" s="214"/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>
      <c r="A35" s="215">
        <v>26</v>
      </c>
      <c r="B35" s="221"/>
      <c r="C35" s="264" t="s">
        <v>128</v>
      </c>
      <c r="D35" s="223" t="s">
        <v>129</v>
      </c>
      <c r="E35" s="229">
        <v>1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21</v>
      </c>
      <c r="M35" s="232">
        <f>G35*(1+L35/100)</f>
        <v>0</v>
      </c>
      <c r="N35" s="224">
        <v>5.0000000000000001E-4</v>
      </c>
      <c r="O35" s="224">
        <f>ROUND(E35*N35,5)</f>
        <v>5.0000000000000001E-4</v>
      </c>
      <c r="P35" s="224">
        <v>0</v>
      </c>
      <c r="Q35" s="224">
        <f>ROUND(E35*P35,5)</f>
        <v>0</v>
      </c>
      <c r="R35" s="224"/>
      <c r="S35" s="224"/>
      <c r="T35" s="225">
        <v>6.2E-2</v>
      </c>
      <c r="U35" s="224">
        <f>ROUND(E35*T35,2)</f>
        <v>0.06</v>
      </c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99</v>
      </c>
      <c r="AF35" s="214"/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>
      <c r="A36" s="215">
        <v>27</v>
      </c>
      <c r="B36" s="221"/>
      <c r="C36" s="264" t="s">
        <v>130</v>
      </c>
      <c r="D36" s="223" t="s">
        <v>129</v>
      </c>
      <c r="E36" s="229">
        <v>1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21</v>
      </c>
      <c r="M36" s="232">
        <f>G36*(1+L36/100)</f>
        <v>0</v>
      </c>
      <c r="N36" s="224">
        <v>1E-4</v>
      </c>
      <c r="O36" s="224">
        <f>ROUND(E36*N36,5)</f>
        <v>1E-4</v>
      </c>
      <c r="P36" s="224">
        <v>0</v>
      </c>
      <c r="Q36" s="224">
        <f>ROUND(E36*P36,5)</f>
        <v>0</v>
      </c>
      <c r="R36" s="224"/>
      <c r="S36" s="224"/>
      <c r="T36" s="225">
        <v>6.2E-2</v>
      </c>
      <c r="U36" s="224">
        <f>ROUND(E36*T36,2)</f>
        <v>0.06</v>
      </c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99</v>
      </c>
      <c r="AF36" s="214"/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>
      <c r="A37" s="215">
        <v>28</v>
      </c>
      <c r="B37" s="221"/>
      <c r="C37" s="264" t="s">
        <v>131</v>
      </c>
      <c r="D37" s="223" t="s">
        <v>113</v>
      </c>
      <c r="E37" s="229">
        <v>8.4100000000000008E-3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21</v>
      </c>
      <c r="M37" s="232">
        <f>G37*(1+L37/100)</f>
        <v>0</v>
      </c>
      <c r="N37" s="224">
        <v>0</v>
      </c>
      <c r="O37" s="224">
        <f>ROUND(E37*N37,5)</f>
        <v>0</v>
      </c>
      <c r="P37" s="224">
        <v>0</v>
      </c>
      <c r="Q37" s="224">
        <f>ROUND(E37*P37,5)</f>
        <v>0</v>
      </c>
      <c r="R37" s="224"/>
      <c r="S37" s="224"/>
      <c r="T37" s="225">
        <v>1.421</v>
      </c>
      <c r="U37" s="224">
        <f>ROUND(E37*T37,2)</f>
        <v>0.01</v>
      </c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99</v>
      </c>
      <c r="AF37" s="214"/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>
      <c r="A38" s="216" t="s">
        <v>95</v>
      </c>
      <c r="B38" s="222" t="s">
        <v>62</v>
      </c>
      <c r="C38" s="265" t="s">
        <v>63</v>
      </c>
      <c r="D38" s="226"/>
      <c r="E38" s="230"/>
      <c r="F38" s="233"/>
      <c r="G38" s="233">
        <f>SUMIF(AE39:AE51,"&lt;&gt;NOR",G39:G51)</f>
        <v>0</v>
      </c>
      <c r="H38" s="233"/>
      <c r="I38" s="233">
        <f>SUM(I39:I51)</f>
        <v>0</v>
      </c>
      <c r="J38" s="233"/>
      <c r="K38" s="233">
        <f>SUM(K39:K51)</f>
        <v>0</v>
      </c>
      <c r="L38" s="233"/>
      <c r="M38" s="233">
        <f>SUM(M39:M51)</f>
        <v>0</v>
      </c>
      <c r="N38" s="227"/>
      <c r="O38" s="227">
        <f>SUM(O39:O51)</f>
        <v>5.8229999999999997E-2</v>
      </c>
      <c r="P38" s="227"/>
      <c r="Q38" s="227">
        <f>SUM(Q39:Q51)</f>
        <v>0</v>
      </c>
      <c r="R38" s="227"/>
      <c r="S38" s="227"/>
      <c r="T38" s="228"/>
      <c r="U38" s="227">
        <f>SUM(U39:U51)</f>
        <v>8.43</v>
      </c>
      <c r="AE38" t="s">
        <v>96</v>
      </c>
    </row>
    <row r="39" spans="1:60" outlineLevel="1">
      <c r="A39" s="215">
        <v>29</v>
      </c>
      <c r="B39" s="221"/>
      <c r="C39" s="264" t="s">
        <v>132</v>
      </c>
      <c r="D39" s="223" t="s">
        <v>116</v>
      </c>
      <c r="E39" s="229">
        <v>1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21</v>
      </c>
      <c r="M39" s="232">
        <f>G39*(1+L39/100)</f>
        <v>0</v>
      </c>
      <c r="N39" s="224">
        <v>1.521E-2</v>
      </c>
      <c r="O39" s="224">
        <f>ROUND(E39*N39,5)</f>
        <v>1.521E-2</v>
      </c>
      <c r="P39" s="224">
        <v>0</v>
      </c>
      <c r="Q39" s="224">
        <f>ROUND(E39*P39,5)</f>
        <v>0</v>
      </c>
      <c r="R39" s="224"/>
      <c r="S39" s="224"/>
      <c r="T39" s="225">
        <v>1.1890000000000001</v>
      </c>
      <c r="U39" s="224">
        <f>ROUND(E39*T39,2)</f>
        <v>1.19</v>
      </c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99</v>
      </c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>
      <c r="A40" s="215">
        <v>30</v>
      </c>
      <c r="B40" s="221"/>
      <c r="C40" s="264" t="s">
        <v>133</v>
      </c>
      <c r="D40" s="223" t="s">
        <v>116</v>
      </c>
      <c r="E40" s="229">
        <v>1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21</v>
      </c>
      <c r="M40" s="232">
        <f>G40*(1+L40/100)</f>
        <v>0</v>
      </c>
      <c r="N40" s="224">
        <v>6.77E-3</v>
      </c>
      <c r="O40" s="224">
        <f>ROUND(E40*N40,5)</f>
        <v>6.77E-3</v>
      </c>
      <c r="P40" s="224">
        <v>0</v>
      </c>
      <c r="Q40" s="224">
        <f>ROUND(E40*P40,5)</f>
        <v>0</v>
      </c>
      <c r="R40" s="224"/>
      <c r="S40" s="224"/>
      <c r="T40" s="225">
        <v>0.27500000000000002</v>
      </c>
      <c r="U40" s="224">
        <f>ROUND(E40*T40,2)</f>
        <v>0.28000000000000003</v>
      </c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99</v>
      </c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>
      <c r="A41" s="215">
        <v>31</v>
      </c>
      <c r="B41" s="221"/>
      <c r="C41" s="264" t="s">
        <v>134</v>
      </c>
      <c r="D41" s="223" t="s">
        <v>116</v>
      </c>
      <c r="E41" s="229">
        <v>1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21</v>
      </c>
      <c r="M41" s="232">
        <f>G41*(1+L41/100)</f>
        <v>0</v>
      </c>
      <c r="N41" s="224">
        <v>1.41E-3</v>
      </c>
      <c r="O41" s="224">
        <f>ROUND(E41*N41,5)</f>
        <v>1.41E-3</v>
      </c>
      <c r="P41" s="224">
        <v>0</v>
      </c>
      <c r="Q41" s="224">
        <f>ROUND(E41*P41,5)</f>
        <v>0</v>
      </c>
      <c r="R41" s="224"/>
      <c r="S41" s="224"/>
      <c r="T41" s="225">
        <v>1.575</v>
      </c>
      <c r="U41" s="224">
        <f>ROUND(E41*T41,2)</f>
        <v>1.58</v>
      </c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99</v>
      </c>
      <c r="AF41" s="214"/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>
      <c r="A42" s="215">
        <v>32</v>
      </c>
      <c r="B42" s="221"/>
      <c r="C42" s="264" t="s">
        <v>135</v>
      </c>
      <c r="D42" s="223" t="s">
        <v>116</v>
      </c>
      <c r="E42" s="229">
        <v>1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21</v>
      </c>
      <c r="M42" s="232">
        <f>G42*(1+L42/100)</f>
        <v>0</v>
      </c>
      <c r="N42" s="224">
        <v>6.9999999999999994E-5</v>
      </c>
      <c r="O42" s="224">
        <f>ROUND(E42*N42,5)</f>
        <v>6.9999999999999994E-5</v>
      </c>
      <c r="P42" s="224">
        <v>0</v>
      </c>
      <c r="Q42" s="224">
        <f>ROUND(E42*P42,5)</f>
        <v>0</v>
      </c>
      <c r="R42" s="224"/>
      <c r="S42" s="224"/>
      <c r="T42" s="225">
        <v>0.32500000000000001</v>
      </c>
      <c r="U42" s="224">
        <f>ROUND(E42*T42,2)</f>
        <v>0.33</v>
      </c>
      <c r="V42" s="214"/>
      <c r="W42" s="214"/>
      <c r="X42" s="214"/>
      <c r="Y42" s="214"/>
      <c r="Z42" s="214"/>
      <c r="AA42" s="214"/>
      <c r="AB42" s="214"/>
      <c r="AC42" s="214"/>
      <c r="AD42" s="214"/>
      <c r="AE42" s="214" t="s">
        <v>99</v>
      </c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>
      <c r="A43" s="215">
        <v>33</v>
      </c>
      <c r="B43" s="221"/>
      <c r="C43" s="264" t="s">
        <v>136</v>
      </c>
      <c r="D43" s="223" t="s">
        <v>116</v>
      </c>
      <c r="E43" s="229">
        <v>1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21</v>
      </c>
      <c r="M43" s="232">
        <f>G43*(1+L43/100)</f>
        <v>0</v>
      </c>
      <c r="N43" s="224">
        <v>2.8819999999999998E-2</v>
      </c>
      <c r="O43" s="224">
        <f>ROUND(E43*N43,5)</f>
        <v>2.8819999999999998E-2</v>
      </c>
      <c r="P43" s="224">
        <v>0</v>
      </c>
      <c r="Q43" s="224">
        <f>ROUND(E43*P43,5)</f>
        <v>0</v>
      </c>
      <c r="R43" s="224"/>
      <c r="S43" s="224"/>
      <c r="T43" s="225">
        <v>2.9580000000000002</v>
      </c>
      <c r="U43" s="224">
        <f>ROUND(E43*T43,2)</f>
        <v>2.96</v>
      </c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99</v>
      </c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>
      <c r="A44" s="215">
        <v>34</v>
      </c>
      <c r="B44" s="221"/>
      <c r="C44" s="264" t="s">
        <v>137</v>
      </c>
      <c r="D44" s="223" t="s">
        <v>116</v>
      </c>
      <c r="E44" s="229">
        <v>1</v>
      </c>
      <c r="F44" s="231"/>
      <c r="G44" s="232">
        <f>ROUND(E44*F44,2)</f>
        <v>0</v>
      </c>
      <c r="H44" s="231"/>
      <c r="I44" s="232">
        <f>ROUND(E44*H44,2)</f>
        <v>0</v>
      </c>
      <c r="J44" s="231"/>
      <c r="K44" s="232">
        <f>ROUND(E44*J44,2)</f>
        <v>0</v>
      </c>
      <c r="L44" s="232">
        <v>21</v>
      </c>
      <c r="M44" s="232">
        <f>G44*(1+L44/100)</f>
        <v>0</v>
      </c>
      <c r="N44" s="224">
        <v>1.7000000000000001E-4</v>
      </c>
      <c r="O44" s="224">
        <f>ROUND(E44*N44,5)</f>
        <v>1.7000000000000001E-4</v>
      </c>
      <c r="P44" s="224">
        <v>0</v>
      </c>
      <c r="Q44" s="224">
        <f>ROUND(E44*P44,5)</f>
        <v>0</v>
      </c>
      <c r="R44" s="224"/>
      <c r="S44" s="224"/>
      <c r="T44" s="225">
        <v>0.22700000000000001</v>
      </c>
      <c r="U44" s="224">
        <f>ROUND(E44*T44,2)</f>
        <v>0.23</v>
      </c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99</v>
      </c>
      <c r="AF44" s="214"/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>
      <c r="A45" s="215">
        <v>35</v>
      </c>
      <c r="B45" s="221"/>
      <c r="C45" s="264" t="s">
        <v>138</v>
      </c>
      <c r="D45" s="223" t="s">
        <v>116</v>
      </c>
      <c r="E45" s="229">
        <v>1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21</v>
      </c>
      <c r="M45" s="232">
        <f>G45*(1+L45/100)</f>
        <v>0</v>
      </c>
      <c r="N45" s="224">
        <v>8.0000000000000007E-5</v>
      </c>
      <c r="O45" s="224">
        <f>ROUND(E45*N45,5)</f>
        <v>8.0000000000000007E-5</v>
      </c>
      <c r="P45" s="224">
        <v>0</v>
      </c>
      <c r="Q45" s="224">
        <f>ROUND(E45*P45,5)</f>
        <v>0</v>
      </c>
      <c r="R45" s="224"/>
      <c r="S45" s="224"/>
      <c r="T45" s="225">
        <v>0.28999999999999998</v>
      </c>
      <c r="U45" s="224">
        <f>ROUND(E45*T45,2)</f>
        <v>0.28999999999999998</v>
      </c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99</v>
      </c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>
      <c r="A46" s="215">
        <v>36</v>
      </c>
      <c r="B46" s="221"/>
      <c r="C46" s="264" t="s">
        <v>139</v>
      </c>
      <c r="D46" s="223" t="s">
        <v>98</v>
      </c>
      <c r="E46" s="229">
        <v>1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21</v>
      </c>
      <c r="M46" s="232">
        <f>G46*(1+L46/100)</f>
        <v>0</v>
      </c>
      <c r="N46" s="224">
        <v>1.8000000000000001E-4</v>
      </c>
      <c r="O46" s="224">
        <f>ROUND(E46*N46,5)</f>
        <v>1.8000000000000001E-4</v>
      </c>
      <c r="P46" s="224">
        <v>0</v>
      </c>
      <c r="Q46" s="224">
        <f>ROUND(E46*P46,5)</f>
        <v>0</v>
      </c>
      <c r="R46" s="224"/>
      <c r="S46" s="224"/>
      <c r="T46" s="225">
        <v>0.47599999999999998</v>
      </c>
      <c r="U46" s="224">
        <f>ROUND(E46*T46,2)</f>
        <v>0.48</v>
      </c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99</v>
      </c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>
      <c r="A47" s="215">
        <v>37</v>
      </c>
      <c r="B47" s="221"/>
      <c r="C47" s="264" t="s">
        <v>140</v>
      </c>
      <c r="D47" s="223" t="s">
        <v>98</v>
      </c>
      <c r="E47" s="229">
        <v>1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21</v>
      </c>
      <c r="M47" s="232">
        <f>G47*(1+L47/100)</f>
        <v>0</v>
      </c>
      <c r="N47" s="224">
        <v>4.2000000000000002E-4</v>
      </c>
      <c r="O47" s="224">
        <f>ROUND(E47*N47,5)</f>
        <v>4.2000000000000002E-4</v>
      </c>
      <c r="P47" s="224">
        <v>0</v>
      </c>
      <c r="Q47" s="224">
        <f>ROUND(E47*P47,5)</f>
        <v>0</v>
      </c>
      <c r="R47" s="224"/>
      <c r="S47" s="224"/>
      <c r="T47" s="225">
        <v>0.246</v>
      </c>
      <c r="U47" s="224">
        <f>ROUND(E47*T47,2)</f>
        <v>0.25</v>
      </c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99</v>
      </c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>
      <c r="A48" s="215">
        <v>38</v>
      </c>
      <c r="B48" s="221"/>
      <c r="C48" s="264" t="s">
        <v>141</v>
      </c>
      <c r="D48" s="223" t="s">
        <v>98</v>
      </c>
      <c r="E48" s="229">
        <v>1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21</v>
      </c>
      <c r="M48" s="232">
        <f>G48*(1+L48/100)</f>
        <v>0</v>
      </c>
      <c r="N48" s="224">
        <v>1E-4</v>
      </c>
      <c r="O48" s="224">
        <f>ROUND(E48*N48,5)</f>
        <v>1E-4</v>
      </c>
      <c r="P48" s="224">
        <v>0</v>
      </c>
      <c r="Q48" s="224">
        <f>ROUND(E48*P48,5)</f>
        <v>0</v>
      </c>
      <c r="R48" s="224"/>
      <c r="S48" s="224"/>
      <c r="T48" s="225">
        <v>0.246</v>
      </c>
      <c r="U48" s="224">
        <f>ROUND(E48*T48,2)</f>
        <v>0.25</v>
      </c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99</v>
      </c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>
      <c r="A49" s="215">
        <v>39</v>
      </c>
      <c r="B49" s="221"/>
      <c r="C49" s="264" t="s">
        <v>142</v>
      </c>
      <c r="D49" s="223" t="s">
        <v>143</v>
      </c>
      <c r="E49" s="229">
        <v>1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21</v>
      </c>
      <c r="M49" s="232">
        <f>G49*(1+L49/100)</f>
        <v>0</v>
      </c>
      <c r="N49" s="224">
        <v>3.0000000000000001E-3</v>
      </c>
      <c r="O49" s="224">
        <f>ROUND(E49*N49,5)</f>
        <v>3.0000000000000001E-3</v>
      </c>
      <c r="P49" s="224">
        <v>0</v>
      </c>
      <c r="Q49" s="224">
        <f>ROUND(E49*P49,5)</f>
        <v>0</v>
      </c>
      <c r="R49" s="224"/>
      <c r="S49" s="224"/>
      <c r="T49" s="225">
        <v>0.246</v>
      </c>
      <c r="U49" s="224">
        <f>ROUND(E49*T49,2)</f>
        <v>0.25</v>
      </c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99</v>
      </c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>
      <c r="A50" s="215">
        <v>40</v>
      </c>
      <c r="B50" s="221"/>
      <c r="C50" s="264" t="s">
        <v>144</v>
      </c>
      <c r="D50" s="223" t="s">
        <v>143</v>
      </c>
      <c r="E50" s="229">
        <v>1</v>
      </c>
      <c r="F50" s="231"/>
      <c r="G50" s="232">
        <f>ROUND(E50*F50,2)</f>
        <v>0</v>
      </c>
      <c r="H50" s="231"/>
      <c r="I50" s="232">
        <f>ROUND(E50*H50,2)</f>
        <v>0</v>
      </c>
      <c r="J50" s="231"/>
      <c r="K50" s="232">
        <f>ROUND(E50*J50,2)</f>
        <v>0</v>
      </c>
      <c r="L50" s="232">
        <v>21</v>
      </c>
      <c r="M50" s="232">
        <f>G50*(1+L50/100)</f>
        <v>0</v>
      </c>
      <c r="N50" s="224">
        <v>2E-3</v>
      </c>
      <c r="O50" s="224">
        <f>ROUND(E50*N50,5)</f>
        <v>2E-3</v>
      </c>
      <c r="P50" s="224">
        <v>0</v>
      </c>
      <c r="Q50" s="224">
        <f>ROUND(E50*P50,5)</f>
        <v>0</v>
      </c>
      <c r="R50" s="224"/>
      <c r="S50" s="224"/>
      <c r="T50" s="225">
        <v>0.246</v>
      </c>
      <c r="U50" s="224">
        <f>ROUND(E50*T50,2)</f>
        <v>0.25</v>
      </c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99</v>
      </c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ht="22.5" outlineLevel="1">
      <c r="A51" s="215">
        <v>41</v>
      </c>
      <c r="B51" s="221"/>
      <c r="C51" s="264" t="s">
        <v>145</v>
      </c>
      <c r="D51" s="223" t="s">
        <v>113</v>
      </c>
      <c r="E51" s="229">
        <v>5.8229999999999997E-2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21</v>
      </c>
      <c r="M51" s="232">
        <f>G51*(1+L51/100)</f>
        <v>0</v>
      </c>
      <c r="N51" s="224">
        <v>0</v>
      </c>
      <c r="O51" s="224">
        <f>ROUND(E51*N51,5)</f>
        <v>0</v>
      </c>
      <c r="P51" s="224">
        <v>0</v>
      </c>
      <c r="Q51" s="224">
        <f>ROUND(E51*P51,5)</f>
        <v>0</v>
      </c>
      <c r="R51" s="224"/>
      <c r="S51" s="224"/>
      <c r="T51" s="225">
        <v>1.629</v>
      </c>
      <c r="U51" s="224">
        <f>ROUND(E51*T51,2)</f>
        <v>0.09</v>
      </c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99</v>
      </c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>
      <c r="A52" s="216" t="s">
        <v>95</v>
      </c>
      <c r="B52" s="222" t="s">
        <v>64</v>
      </c>
      <c r="C52" s="265" t="s">
        <v>65</v>
      </c>
      <c r="D52" s="226"/>
      <c r="E52" s="230"/>
      <c r="F52" s="233"/>
      <c r="G52" s="233">
        <f>SUMIF(AE53:AE56,"&lt;&gt;NOR",G53:G56)</f>
        <v>0</v>
      </c>
      <c r="H52" s="233"/>
      <c r="I52" s="233">
        <f>SUM(I53:I56)</f>
        <v>0</v>
      </c>
      <c r="J52" s="233"/>
      <c r="K52" s="233">
        <f>SUM(K53:K56)</f>
        <v>0</v>
      </c>
      <c r="L52" s="233"/>
      <c r="M52" s="233">
        <f>SUM(M53:M56)</f>
        <v>0</v>
      </c>
      <c r="N52" s="227"/>
      <c r="O52" s="227">
        <f>SUM(O53:O56)</f>
        <v>2.12E-2</v>
      </c>
      <c r="P52" s="227"/>
      <c r="Q52" s="227">
        <f>SUM(Q53:Q56)</f>
        <v>0</v>
      </c>
      <c r="R52" s="227"/>
      <c r="S52" s="227"/>
      <c r="T52" s="228"/>
      <c r="U52" s="227">
        <f>SUM(U53:U56)</f>
        <v>13.44</v>
      </c>
      <c r="AE52" t="s">
        <v>96</v>
      </c>
    </row>
    <row r="53" spans="1:60" outlineLevel="1">
      <c r="A53" s="215">
        <v>42</v>
      </c>
      <c r="B53" s="221"/>
      <c r="C53" s="264" t="s">
        <v>146</v>
      </c>
      <c r="D53" s="223" t="s">
        <v>147</v>
      </c>
      <c r="E53" s="229">
        <v>10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21</v>
      </c>
      <c r="M53" s="232">
        <f>G53*(1+L53/100)</f>
        <v>0</v>
      </c>
      <c r="N53" s="224">
        <v>6.0000000000000002E-5</v>
      </c>
      <c r="O53" s="224">
        <f>ROUND(E53*N53,5)</f>
        <v>5.9999999999999995E-4</v>
      </c>
      <c r="P53" s="224">
        <v>0</v>
      </c>
      <c r="Q53" s="224">
        <f>ROUND(E53*P53,5)</f>
        <v>0</v>
      </c>
      <c r="R53" s="224"/>
      <c r="S53" s="224"/>
      <c r="T53" s="225">
        <v>0.42599999999999999</v>
      </c>
      <c r="U53" s="224">
        <f>ROUND(E53*T53,2)</f>
        <v>4.26</v>
      </c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99</v>
      </c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>
      <c r="A54" s="215">
        <v>43</v>
      </c>
      <c r="B54" s="221"/>
      <c r="C54" s="264" t="s">
        <v>148</v>
      </c>
      <c r="D54" s="223" t="s">
        <v>147</v>
      </c>
      <c r="E54" s="229">
        <v>10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21</v>
      </c>
      <c r="M54" s="232">
        <f>G54*(1+L54/100)</f>
        <v>0</v>
      </c>
      <c r="N54" s="224">
        <v>6.0000000000000002E-5</v>
      </c>
      <c r="O54" s="224">
        <f>ROUND(E54*N54,5)</f>
        <v>5.9999999999999995E-4</v>
      </c>
      <c r="P54" s="224">
        <v>0</v>
      </c>
      <c r="Q54" s="224">
        <f>ROUND(E54*P54,5)</f>
        <v>0</v>
      </c>
      <c r="R54" s="224"/>
      <c r="S54" s="224"/>
      <c r="T54" s="225">
        <v>0.30399999999999999</v>
      </c>
      <c r="U54" s="224">
        <f>ROUND(E54*T54,2)</f>
        <v>3.04</v>
      </c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99</v>
      </c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>
      <c r="A55" s="215">
        <v>44</v>
      </c>
      <c r="B55" s="221"/>
      <c r="C55" s="264" t="s">
        <v>149</v>
      </c>
      <c r="D55" s="223" t="s">
        <v>147</v>
      </c>
      <c r="E55" s="229">
        <v>20</v>
      </c>
      <c r="F55" s="231"/>
      <c r="G55" s="232">
        <f>ROUND(E55*F55,2)</f>
        <v>0</v>
      </c>
      <c r="H55" s="231"/>
      <c r="I55" s="232">
        <f>ROUND(E55*H55,2)</f>
        <v>0</v>
      </c>
      <c r="J55" s="231"/>
      <c r="K55" s="232">
        <f>ROUND(E55*J55,2)</f>
        <v>0</v>
      </c>
      <c r="L55" s="232">
        <v>21</v>
      </c>
      <c r="M55" s="232">
        <f>G55*(1+L55/100)</f>
        <v>0</v>
      </c>
      <c r="N55" s="224">
        <v>1E-3</v>
      </c>
      <c r="O55" s="224">
        <f>ROUND(E55*N55,5)</f>
        <v>0.02</v>
      </c>
      <c r="P55" s="224">
        <v>0</v>
      </c>
      <c r="Q55" s="224">
        <f>ROUND(E55*P55,5)</f>
        <v>0</v>
      </c>
      <c r="R55" s="224"/>
      <c r="S55" s="224"/>
      <c r="T55" s="225">
        <v>0.30399999999999999</v>
      </c>
      <c r="U55" s="224">
        <f>ROUND(E55*T55,2)</f>
        <v>6.08</v>
      </c>
      <c r="V55" s="214"/>
      <c r="W55" s="214"/>
      <c r="X55" s="214"/>
      <c r="Y55" s="214"/>
      <c r="Z55" s="214"/>
      <c r="AA55" s="214"/>
      <c r="AB55" s="214"/>
      <c r="AC55" s="214"/>
      <c r="AD55" s="214"/>
      <c r="AE55" s="214" t="s">
        <v>99</v>
      </c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>
      <c r="A56" s="215">
        <v>45</v>
      </c>
      <c r="B56" s="221"/>
      <c r="C56" s="264" t="s">
        <v>150</v>
      </c>
      <c r="D56" s="223" t="s">
        <v>113</v>
      </c>
      <c r="E56" s="229">
        <v>2.12E-2</v>
      </c>
      <c r="F56" s="231"/>
      <c r="G56" s="232">
        <f>ROUND(E56*F56,2)</f>
        <v>0</v>
      </c>
      <c r="H56" s="231"/>
      <c r="I56" s="232">
        <f>ROUND(E56*H56,2)</f>
        <v>0</v>
      </c>
      <c r="J56" s="231"/>
      <c r="K56" s="232">
        <f>ROUND(E56*J56,2)</f>
        <v>0</v>
      </c>
      <c r="L56" s="232">
        <v>21</v>
      </c>
      <c r="M56" s="232">
        <f>G56*(1+L56/100)</f>
        <v>0</v>
      </c>
      <c r="N56" s="224">
        <v>0</v>
      </c>
      <c r="O56" s="224">
        <f>ROUND(E56*N56,5)</f>
        <v>0</v>
      </c>
      <c r="P56" s="224">
        <v>0</v>
      </c>
      <c r="Q56" s="224">
        <f>ROUND(E56*P56,5)</f>
        <v>0</v>
      </c>
      <c r="R56" s="224"/>
      <c r="S56" s="224"/>
      <c r="T56" s="225">
        <v>3.016</v>
      </c>
      <c r="U56" s="224">
        <f>ROUND(E56*T56,2)</f>
        <v>0.06</v>
      </c>
      <c r="V56" s="214"/>
      <c r="W56" s="214"/>
      <c r="X56" s="214"/>
      <c r="Y56" s="214"/>
      <c r="Z56" s="214"/>
      <c r="AA56" s="214"/>
      <c r="AB56" s="214"/>
      <c r="AC56" s="214"/>
      <c r="AD56" s="214"/>
      <c r="AE56" s="214" t="s">
        <v>99</v>
      </c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>
      <c r="A57" s="216" t="s">
        <v>95</v>
      </c>
      <c r="B57" s="222" t="s">
        <v>66</v>
      </c>
      <c r="C57" s="265" t="s">
        <v>67</v>
      </c>
      <c r="D57" s="226"/>
      <c r="E57" s="230"/>
      <c r="F57" s="233"/>
      <c r="G57" s="233">
        <f>SUMIF(AE58:AE61,"&lt;&gt;NOR",G58:G61)</f>
        <v>0</v>
      </c>
      <c r="H57" s="233"/>
      <c r="I57" s="233">
        <f>SUM(I58:I61)</f>
        <v>0</v>
      </c>
      <c r="J57" s="233"/>
      <c r="K57" s="233">
        <f>SUM(K58:K61)</f>
        <v>0</v>
      </c>
      <c r="L57" s="233"/>
      <c r="M57" s="233">
        <f>SUM(M58:M61)</f>
        <v>0</v>
      </c>
      <c r="N57" s="227"/>
      <c r="O57" s="227">
        <f>SUM(O58:O61)</f>
        <v>2.7999999999999995E-3</v>
      </c>
      <c r="P57" s="227"/>
      <c r="Q57" s="227">
        <f>SUM(Q58:Q61)</f>
        <v>0</v>
      </c>
      <c r="R57" s="227"/>
      <c r="S57" s="227"/>
      <c r="T57" s="228"/>
      <c r="U57" s="227">
        <f>SUM(U58:U61)</f>
        <v>3.49</v>
      </c>
      <c r="AE57" t="s">
        <v>96</v>
      </c>
    </row>
    <row r="58" spans="1:60" outlineLevel="1">
      <c r="A58" s="215">
        <v>46</v>
      </c>
      <c r="B58" s="221"/>
      <c r="C58" s="264" t="s">
        <v>151</v>
      </c>
      <c r="D58" s="223" t="s">
        <v>152</v>
      </c>
      <c r="E58" s="229">
        <v>16</v>
      </c>
      <c r="F58" s="231"/>
      <c r="G58" s="232">
        <f>ROUND(E58*F58,2)</f>
        <v>0</v>
      </c>
      <c r="H58" s="231"/>
      <c r="I58" s="232">
        <f>ROUND(E58*H58,2)</f>
        <v>0</v>
      </c>
      <c r="J58" s="231"/>
      <c r="K58" s="232">
        <f>ROUND(E58*J58,2)</f>
        <v>0</v>
      </c>
      <c r="L58" s="232">
        <v>21</v>
      </c>
      <c r="M58" s="232">
        <f>G58*(1+L58/100)</f>
        <v>0</v>
      </c>
      <c r="N58" s="224">
        <v>6.9999999999999994E-5</v>
      </c>
      <c r="O58" s="224">
        <f>ROUND(E58*N58,5)</f>
        <v>1.1199999999999999E-3</v>
      </c>
      <c r="P58" s="224">
        <v>0</v>
      </c>
      <c r="Q58" s="224">
        <f>ROUND(E58*P58,5)</f>
        <v>0</v>
      </c>
      <c r="R58" s="224"/>
      <c r="S58" s="224"/>
      <c r="T58" s="225">
        <v>8.6999999999999994E-2</v>
      </c>
      <c r="U58" s="224">
        <f>ROUND(E58*T58,2)</f>
        <v>1.39</v>
      </c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99</v>
      </c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>
      <c r="A59" s="215">
        <v>47</v>
      </c>
      <c r="B59" s="221"/>
      <c r="C59" s="264" t="s">
        <v>153</v>
      </c>
      <c r="D59" s="223" t="s">
        <v>152</v>
      </c>
      <c r="E59" s="229">
        <v>8</v>
      </c>
      <c r="F59" s="231"/>
      <c r="G59" s="232">
        <f>ROUND(E59*F59,2)</f>
        <v>0</v>
      </c>
      <c r="H59" s="231"/>
      <c r="I59" s="232">
        <f>ROUND(E59*H59,2)</f>
        <v>0</v>
      </c>
      <c r="J59" s="231"/>
      <c r="K59" s="232">
        <f>ROUND(E59*J59,2)</f>
        <v>0</v>
      </c>
      <c r="L59" s="232">
        <v>21</v>
      </c>
      <c r="M59" s="232">
        <f>G59*(1+L59/100)</f>
        <v>0</v>
      </c>
      <c r="N59" s="224">
        <v>6.9999999999999994E-5</v>
      </c>
      <c r="O59" s="224">
        <f>ROUND(E59*N59,5)</f>
        <v>5.5999999999999995E-4</v>
      </c>
      <c r="P59" s="224">
        <v>0</v>
      </c>
      <c r="Q59" s="224">
        <f>ROUND(E59*P59,5)</f>
        <v>0</v>
      </c>
      <c r="R59" s="224"/>
      <c r="S59" s="224"/>
      <c r="T59" s="225">
        <v>8.6999999999999994E-2</v>
      </c>
      <c r="U59" s="224">
        <f>ROUND(E59*T59,2)</f>
        <v>0.7</v>
      </c>
      <c r="V59" s="214"/>
      <c r="W59" s="214"/>
      <c r="X59" s="214"/>
      <c r="Y59" s="214"/>
      <c r="Z59" s="214"/>
      <c r="AA59" s="214"/>
      <c r="AB59" s="214"/>
      <c r="AC59" s="214"/>
      <c r="AD59" s="214"/>
      <c r="AE59" s="214" t="s">
        <v>99</v>
      </c>
      <c r="AF59" s="214"/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>
      <c r="A60" s="215">
        <v>48</v>
      </c>
      <c r="B60" s="221"/>
      <c r="C60" s="264" t="s">
        <v>154</v>
      </c>
      <c r="D60" s="223" t="s">
        <v>152</v>
      </c>
      <c r="E60" s="229">
        <v>8</v>
      </c>
      <c r="F60" s="231"/>
      <c r="G60" s="232">
        <f>ROUND(E60*F60,2)</f>
        <v>0</v>
      </c>
      <c r="H60" s="231"/>
      <c r="I60" s="232">
        <f>ROUND(E60*H60,2)</f>
        <v>0</v>
      </c>
      <c r="J60" s="231"/>
      <c r="K60" s="232">
        <f>ROUND(E60*J60,2)</f>
        <v>0</v>
      </c>
      <c r="L60" s="232">
        <v>21</v>
      </c>
      <c r="M60" s="232">
        <f>G60*(1+L60/100)</f>
        <v>0</v>
      </c>
      <c r="N60" s="224">
        <v>6.9999999999999994E-5</v>
      </c>
      <c r="O60" s="224">
        <f>ROUND(E60*N60,5)</f>
        <v>5.5999999999999995E-4</v>
      </c>
      <c r="P60" s="224">
        <v>0</v>
      </c>
      <c r="Q60" s="224">
        <f>ROUND(E60*P60,5)</f>
        <v>0</v>
      </c>
      <c r="R60" s="224"/>
      <c r="S60" s="224"/>
      <c r="T60" s="225">
        <v>8.6999999999999994E-2</v>
      </c>
      <c r="U60" s="224">
        <f>ROUND(E60*T60,2)</f>
        <v>0.7</v>
      </c>
      <c r="V60" s="214"/>
      <c r="W60" s="214"/>
      <c r="X60" s="214"/>
      <c r="Y60" s="214"/>
      <c r="Z60" s="214"/>
      <c r="AA60" s="214"/>
      <c r="AB60" s="214"/>
      <c r="AC60" s="214"/>
      <c r="AD60" s="214"/>
      <c r="AE60" s="214" t="s">
        <v>99</v>
      </c>
      <c r="AF60" s="214"/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>
      <c r="A61" s="242">
        <v>49</v>
      </c>
      <c r="B61" s="243"/>
      <c r="C61" s="266" t="s">
        <v>155</v>
      </c>
      <c r="D61" s="244" t="s">
        <v>152</v>
      </c>
      <c r="E61" s="245">
        <v>8</v>
      </c>
      <c r="F61" s="246"/>
      <c r="G61" s="247">
        <f>ROUND(E61*F61,2)</f>
        <v>0</v>
      </c>
      <c r="H61" s="246"/>
      <c r="I61" s="247">
        <f>ROUND(E61*H61,2)</f>
        <v>0</v>
      </c>
      <c r="J61" s="246"/>
      <c r="K61" s="247">
        <f>ROUND(E61*J61,2)</f>
        <v>0</v>
      </c>
      <c r="L61" s="247">
        <v>21</v>
      </c>
      <c r="M61" s="247">
        <f>G61*(1+L61/100)</f>
        <v>0</v>
      </c>
      <c r="N61" s="248">
        <v>6.9999999999999994E-5</v>
      </c>
      <c r="O61" s="248">
        <f>ROUND(E61*N61,5)</f>
        <v>5.5999999999999995E-4</v>
      </c>
      <c r="P61" s="248">
        <v>0</v>
      </c>
      <c r="Q61" s="248">
        <f>ROUND(E61*P61,5)</f>
        <v>0</v>
      </c>
      <c r="R61" s="248"/>
      <c r="S61" s="248"/>
      <c r="T61" s="249">
        <v>8.6999999999999994E-2</v>
      </c>
      <c r="U61" s="248">
        <f>ROUND(E61*T61,2)</f>
        <v>0.7</v>
      </c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99</v>
      </c>
      <c r="AF61" s="214"/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>
      <c r="A62" s="6"/>
      <c r="B62" s="7" t="s">
        <v>156</v>
      </c>
      <c r="C62" s="267" t="s">
        <v>156</v>
      </c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AC62">
        <v>15</v>
      </c>
      <c r="AD62">
        <v>21</v>
      </c>
    </row>
    <row r="63" spans="1:60">
      <c r="A63" s="250"/>
      <c r="B63" s="251">
        <v>26</v>
      </c>
      <c r="C63" s="268" t="s">
        <v>156</v>
      </c>
      <c r="D63" s="252"/>
      <c r="E63" s="252"/>
      <c r="F63" s="252"/>
      <c r="G63" s="263">
        <f>G8+G22+G38+G52+G57</f>
        <v>0</v>
      </c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AC63">
        <f>SUMIF(L7:L61,AC62,G7:G61)</f>
        <v>0</v>
      </c>
      <c r="AD63">
        <f>SUMIF(L7:L61,AD62,G7:G61)</f>
        <v>0</v>
      </c>
      <c r="AE63" t="s">
        <v>157</v>
      </c>
    </row>
    <row r="64" spans="1:60">
      <c r="A64" s="6"/>
      <c r="B64" s="7" t="s">
        <v>156</v>
      </c>
      <c r="C64" s="267" t="s">
        <v>156</v>
      </c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1:31">
      <c r="A65" s="6"/>
      <c r="B65" s="7" t="s">
        <v>156</v>
      </c>
      <c r="C65" s="267" t="s">
        <v>156</v>
      </c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>
      <c r="A66" s="253">
        <v>33</v>
      </c>
      <c r="B66" s="253"/>
      <c r="C66" s="269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>
      <c r="A67" s="254"/>
      <c r="B67" s="255"/>
      <c r="C67" s="270"/>
      <c r="D67" s="255"/>
      <c r="E67" s="255"/>
      <c r="F67" s="255"/>
      <c r="G67" s="25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AE67" t="s">
        <v>158</v>
      </c>
    </row>
    <row r="68" spans="1:31">
      <c r="A68" s="257"/>
      <c r="B68" s="258"/>
      <c r="C68" s="271"/>
      <c r="D68" s="258"/>
      <c r="E68" s="258"/>
      <c r="F68" s="258"/>
      <c r="G68" s="259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>
      <c r="A69" s="257"/>
      <c r="B69" s="258"/>
      <c r="C69" s="271"/>
      <c r="D69" s="258"/>
      <c r="E69" s="258"/>
      <c r="F69" s="258"/>
      <c r="G69" s="259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>
      <c r="A70" s="257"/>
      <c r="B70" s="258"/>
      <c r="C70" s="271"/>
      <c r="D70" s="258"/>
      <c r="E70" s="258"/>
      <c r="F70" s="258"/>
      <c r="G70" s="259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31">
      <c r="A71" s="260"/>
      <c r="B71" s="261"/>
      <c r="C71" s="272"/>
      <c r="D71" s="261"/>
      <c r="E71" s="261"/>
      <c r="F71" s="261"/>
      <c r="G71" s="262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31">
      <c r="A72" s="6"/>
      <c r="B72" s="7" t="s">
        <v>156</v>
      </c>
      <c r="C72" s="267" t="s">
        <v>156</v>
      </c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31">
      <c r="C73" s="273"/>
      <c r="AE73" t="s">
        <v>159</v>
      </c>
    </row>
  </sheetData>
  <mergeCells count="6">
    <mergeCell ref="A1:G1"/>
    <mergeCell ref="C2:G2"/>
    <mergeCell ref="C3:G3"/>
    <mergeCell ref="C4:G4"/>
    <mergeCell ref="A66:C66"/>
    <mergeCell ref="A67:G71"/>
  </mergeCells>
  <pageMargins left="0.59055118110236204" right="0.39370078740157499" top="0.78740157499999996" bottom="0.78740157499999996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</dc:creator>
  <cp:lastModifiedBy>Hana</cp:lastModifiedBy>
  <cp:lastPrinted>2014-02-28T09:52:57Z</cp:lastPrinted>
  <dcterms:created xsi:type="dcterms:W3CDTF">2009-04-08T07:15:50Z</dcterms:created>
  <dcterms:modified xsi:type="dcterms:W3CDTF">2021-11-19T18:15:10Z</dcterms:modified>
</cp:coreProperties>
</file>